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120" windowHeight="9120" tabRatio="594" firstSheet="1" activeTab="3"/>
  </bookViews>
  <sheets>
    <sheet name="Guidelines" sheetId="1" state="hidden" r:id="rId1"/>
    <sheet name="Form" sheetId="2" r:id="rId2"/>
    <sheet name="Challan" sheetId="3" r:id="rId3"/>
    <sheet name="Annexure-I" sheetId="4" r:id="rId4"/>
    <sheet name="ImportSheet" sheetId="5" state="hidden" r:id="rId5"/>
    <sheet name="Param" sheetId="6" state="hidden" r:id="rId6"/>
    <sheet name="outPut" sheetId="7" state="hidden" r:id="rId7"/>
  </sheets>
  <definedNames>
    <definedName name="annexureChallanSrno">'Annexure-I'!$A$11:$A$204</definedName>
    <definedName name="annexureDatabase">'Annexure-I'!$A$11:$AA$204</definedName>
    <definedName name="annexureEducation">'Annexure-I'!$T$11:$T$204</definedName>
    <definedName name="annexureSurcharges">'Annexure-I'!$S$11:$S$204</definedName>
    <definedName name="annexureTDS">'Annexure-I'!$R$11:$R$204</definedName>
    <definedName name="annexureTotalDeposit">'Annexure-I'!$W$11:$W$204</definedName>
    <definedName name="ChallanDatabase">'Challan'!$A$7:$S$223</definedName>
    <definedName name="ChallanDatabaseTotal">'Challan'!$A$7:$T$223</definedName>
    <definedName name="challanMode">'Challan'!$X$7:$X$223</definedName>
    <definedName name="ChallanSrnoList">'Challan'!$A$7:$A$222</definedName>
    <definedName name="DeducteeCount">'Annexure-I'!$J$11:$J$203</definedName>
    <definedName name="eMailVerification1" localSheetId="5">'Form'!$IQ$50</definedName>
    <definedName name="eMailVerification1">'Form'!$IQ$50</definedName>
    <definedName name="eMailVerification2" localSheetId="5">'Form'!$IQ$44</definedName>
    <definedName name="eMailVerification2">'Form'!$IQ$44</definedName>
    <definedName name="GovtOthers">'Challan'!$N$5</definedName>
    <definedName name="mainArea">'Challan'!$A$7:$W$223</definedName>
    <definedName name="mainAreaAnnex">'Annexure-I'!$A$16:$AA$204</definedName>
    <definedName name="mainAreaForm">'Form'!$A$3:$AP$44</definedName>
    <definedName name="OltasCess">'Challan'!$E$223</definedName>
    <definedName name="OltasIncomeTAx">'Challan'!$C$223</definedName>
    <definedName name="OltasInterest">'Challan'!$F$223</definedName>
    <definedName name="OltasOthers">'Challan'!$G$223</definedName>
    <definedName name="OltasSurcharge">'Challan'!$D$223</definedName>
    <definedName name="OltasTotal">'Challan'!$I$223</definedName>
    <definedName name="_xlnm.Print_Area" localSheetId="2">'Challan'!$A$1:$Q$19</definedName>
    <definedName name="rangeC5O">'Challan'!$O$7:$O$223</definedName>
    <definedName name="RangeHC5">'Challan'!$H$7:$H$223</definedName>
    <definedName name="rangeKC5">'Challan'!$K$7:$K$223</definedName>
    <definedName name="rangeLastTAN">'Form'!$M$9</definedName>
    <definedName name="rangeMC5">'Challan'!$M$7:$M$223</definedName>
    <definedName name="rangeMC5Annex">'Annexure-I'!$M$16:$M$204</definedName>
    <definedName name="rangeOC5">'Challan'!$O$7:$O$223</definedName>
    <definedName name="rangeVC5Annex">'Annexure-I'!$V$16:$V$204</definedName>
    <definedName name="rangeXC5Annex">'Annexure-I'!$X$16:$X$204</definedName>
    <definedName name="SectionCd">'Challan'!$IV$970:$IV$983</definedName>
    <definedName name="SEctionCode">'Challan'!$IV$1019:$IV$1024</definedName>
    <definedName name="TotalTAxDeposited">'Annexure-I'!$W$204</definedName>
  </definedNames>
  <calcPr fullCalcOnLoad="1"/>
</workbook>
</file>

<file path=xl/sharedStrings.xml><?xml version="1.0" encoding="utf-8"?>
<sst xmlns="http://schemas.openxmlformats.org/spreadsheetml/2006/main" count="1328" uniqueCount="649">
  <si>
    <t>Form No.</t>
  </si>
  <si>
    <t>for the quarter ended</t>
  </si>
  <si>
    <t>March</t>
  </si>
  <si>
    <t>(year)</t>
  </si>
  <si>
    <t>(a) Tax deduction Account No.</t>
  </si>
  <si>
    <t>(c) Financial Year</t>
  </si>
  <si>
    <t>(b) Permanent Account No.</t>
  </si>
  <si>
    <t>(d) Assessment Year</t>
  </si>
  <si>
    <t>2005-2006</t>
  </si>
  <si>
    <t>(e) Is this a revised return</t>
  </si>
  <si>
    <t xml:space="preserve"> (Yes / no )</t>
  </si>
  <si>
    <t>Particulars of the deductor</t>
  </si>
  <si>
    <t>(a) Name</t>
  </si>
  <si>
    <t>Others</t>
  </si>
  <si>
    <t>(c) Branch / division (if any)</t>
  </si>
  <si>
    <t>(d) Address</t>
  </si>
  <si>
    <t xml:space="preserve">     Flat No.</t>
  </si>
  <si>
    <t>Name of the premises / building</t>
  </si>
  <si>
    <t xml:space="preserve">     Road / street / lane</t>
  </si>
  <si>
    <t xml:space="preserve">     Area / location</t>
  </si>
  <si>
    <t xml:space="preserve">     Town / City / District</t>
  </si>
  <si>
    <t xml:space="preserve">     State</t>
  </si>
  <si>
    <t xml:space="preserve">     Pin Code</t>
  </si>
  <si>
    <t xml:space="preserve">     Telephone No.</t>
  </si>
  <si>
    <t xml:space="preserve">     E-mail </t>
  </si>
  <si>
    <t>Particulars of the person responsible for deduction of tax</t>
  </si>
  <si>
    <t>June</t>
  </si>
  <si>
    <t>September</t>
  </si>
  <si>
    <t>December</t>
  </si>
  <si>
    <t>2006-2007</t>
  </si>
  <si>
    <t>2007-2008</t>
  </si>
  <si>
    <t>2008-2009</t>
  </si>
  <si>
    <t>2009-2010</t>
  </si>
  <si>
    <t>2010-2011</t>
  </si>
  <si>
    <t>2011-2012</t>
  </si>
  <si>
    <t>ANDAMAN AND NICOBAR ISLANDS</t>
  </si>
  <si>
    <t>ANDHRA PRADESH</t>
  </si>
  <si>
    <t>ARUNACHAL PRADESH</t>
  </si>
  <si>
    <t>ASSAM</t>
  </si>
  <si>
    <t>BIHAR</t>
  </si>
  <si>
    <t>CHANDIGARH</t>
  </si>
  <si>
    <t>DADRA &amp; NAGAR HAVELI</t>
  </si>
  <si>
    <t>DAMAN &amp; DIU</t>
  </si>
  <si>
    <t>DELHI</t>
  </si>
  <si>
    <t xml:space="preserve"> </t>
  </si>
  <si>
    <t>GOA</t>
  </si>
  <si>
    <t>GUJARAT</t>
  </si>
  <si>
    <t>HARYANA</t>
  </si>
  <si>
    <t>HIMACHAL PRADESH</t>
  </si>
  <si>
    <t>JAMMU &amp; KASHMIR</t>
  </si>
  <si>
    <t>KARNATAKA</t>
  </si>
  <si>
    <t>KERALA</t>
  </si>
  <si>
    <t>LAKHSWADEEP</t>
  </si>
  <si>
    <t>MADHYA PRADESH</t>
  </si>
  <si>
    <t>MAHARASHTRA</t>
  </si>
  <si>
    <t>MANIPUR</t>
  </si>
  <si>
    <t>MEGHALAYA</t>
  </si>
  <si>
    <t>MIZORAM</t>
  </si>
  <si>
    <t>NAGALAND</t>
  </si>
  <si>
    <t>ORISSA</t>
  </si>
  <si>
    <t>PONDICHERRY</t>
  </si>
  <si>
    <t>PUNJAB</t>
  </si>
  <si>
    <t>RAJASTHAN</t>
  </si>
  <si>
    <t>SIKKIM</t>
  </si>
  <si>
    <t>TAMILNADU</t>
  </si>
  <si>
    <t>TRIPURA</t>
  </si>
  <si>
    <t>UTTAR PRADESH</t>
  </si>
  <si>
    <t>WEST BENGAL</t>
  </si>
  <si>
    <t>CHHATISHGARH</t>
  </si>
  <si>
    <t>UTTARANCHAL</t>
  </si>
  <si>
    <t>JHARKHAND</t>
  </si>
  <si>
    <t>Sr. No.</t>
  </si>
  <si>
    <t>TDS            Rs.</t>
  </si>
  <si>
    <t>Surcharge       
Rs.</t>
  </si>
  <si>
    <t>Education Cess          
Rs.</t>
  </si>
  <si>
    <t>Interest  Rs.</t>
  </si>
  <si>
    <t xml:space="preserve">Others Rs. </t>
  </si>
  <si>
    <t>Total  tax deposited         Rs.</t>
  </si>
  <si>
    <t>BSR code</t>
  </si>
  <si>
    <t xml:space="preserve">VERIFICATION </t>
  </si>
  <si>
    <t>I</t>
  </si>
  <si>
    <t>hereby certify that all the particulars furnished above are correct and complete.</t>
  </si>
  <si>
    <t>Place:</t>
  </si>
  <si>
    <t xml:space="preserve">Signature of person responsible for deducting tax at source </t>
  </si>
  <si>
    <t>Date:</t>
  </si>
  <si>
    <t xml:space="preserve">Name and designation of person responsible for deducting tax at source </t>
  </si>
  <si>
    <t>Note :</t>
  </si>
  <si>
    <t>(2) Government deductors to give particulars of transfer vouchers; other deductors to give particulars of challan no. regarding deposit into bank.</t>
  </si>
  <si>
    <t>(3) Col. Is relevant only for Government deductors</t>
  </si>
  <si>
    <t xml:space="preserve">Annexure - Deductee wise break-up of TDS </t>
  </si>
  <si>
    <t>Date on which tax deposited (dd-mm-yyyy)</t>
  </si>
  <si>
    <t>Challan Serial No.</t>
  </si>
  <si>
    <t>Section under which payment made</t>
  </si>
  <si>
    <t>194H</t>
  </si>
  <si>
    <t xml:space="preserve">Sr. No. </t>
  </si>
  <si>
    <t>Date of Payment / Credit</t>
  </si>
  <si>
    <t xml:space="preserve">TDS </t>
  </si>
  <si>
    <t>Surcharge</t>
  </si>
  <si>
    <t>Education     Cess</t>
  </si>
  <si>
    <t xml:space="preserve">Total Tax deposited      Rs. </t>
  </si>
  <si>
    <t>Date of deduction</t>
  </si>
  <si>
    <t>1</t>
  </si>
  <si>
    <t>Total</t>
  </si>
  <si>
    <t>* Write "A" if the "lower deduction" or "no deduction" is on account of a certificate under Section 197.</t>
  </si>
  <si>
    <t xml:space="preserve">  Write "B' if no deduction is on account of declaration under Section 197A</t>
  </si>
  <si>
    <t>2</t>
  </si>
  <si>
    <t>194A</t>
  </si>
  <si>
    <t>194B</t>
  </si>
  <si>
    <t>194BB</t>
  </si>
  <si>
    <t>194C</t>
  </si>
  <si>
    <t>194D</t>
  </si>
  <si>
    <t>194EE</t>
  </si>
  <si>
    <t>194F</t>
  </si>
  <si>
    <t>194G</t>
  </si>
  <si>
    <t>194I</t>
  </si>
  <si>
    <t>194J</t>
  </si>
  <si>
    <t>194K</t>
  </si>
  <si>
    <t>194LA</t>
  </si>
  <si>
    <t>206C</t>
  </si>
  <si>
    <t>5 Details of amounts paid and tax deducted thereon from the deductees (see annexure)</t>
  </si>
  <si>
    <t>Blankl</t>
  </si>
  <si>
    <r>
      <t xml:space="preserve">Cheque / DD No.      </t>
    </r>
    <r>
      <rPr>
        <i/>
        <sz val="9"/>
        <color indexed="12"/>
        <rFont val="Arial"/>
        <family val="2"/>
      </rPr>
      <t xml:space="preserve"> (if any)</t>
    </r>
  </si>
  <si>
    <t>`</t>
  </si>
  <si>
    <t xml:space="preserve">4. Details of tax deducted and paid to the credit of the Central Government </t>
  </si>
  <si>
    <t>2012-2013</t>
  </si>
  <si>
    <t>BSR Code of the branch where tax is deposited</t>
  </si>
  <si>
    <t>Interest</t>
  </si>
  <si>
    <t xml:space="preserve">Sheet </t>
  </si>
  <si>
    <t xml:space="preserve">Cell </t>
  </si>
  <si>
    <t>R</t>
  </si>
  <si>
    <t>C1</t>
  </si>
  <si>
    <t>C2</t>
  </si>
  <si>
    <t>C3</t>
  </si>
  <si>
    <t>Error R</t>
  </si>
  <si>
    <t>Error  C1</t>
  </si>
  <si>
    <t>Erro C2</t>
  </si>
  <si>
    <t>Type</t>
  </si>
  <si>
    <t>Field On</t>
  </si>
  <si>
    <t>X</t>
  </si>
  <si>
    <t>Error X</t>
  </si>
  <si>
    <t>Challan</t>
  </si>
  <si>
    <t>Annexure</t>
  </si>
  <si>
    <t>Today</t>
  </si>
  <si>
    <t>Date</t>
  </si>
  <si>
    <t>fileType</t>
  </si>
  <si>
    <t>ChallanTotal</t>
  </si>
  <si>
    <t>L10</t>
  </si>
  <si>
    <t>Pan in Form &amp; Annexure Should Be 10 Character</t>
  </si>
  <si>
    <t>A19</t>
  </si>
  <si>
    <t>Form</t>
  </si>
  <si>
    <t>M8</t>
  </si>
  <si>
    <t>Tan in Form Should Be 10 Character</t>
  </si>
  <si>
    <t>C</t>
  </si>
  <si>
    <t>M10</t>
  </si>
  <si>
    <t>M17</t>
  </si>
  <si>
    <t>M</t>
  </si>
  <si>
    <t>Enter Name of Employer/Deductor</t>
  </si>
  <si>
    <t>Enter Name of Employer / Deductor</t>
  </si>
  <si>
    <t>Name of Employer / Deductor Should be Null</t>
  </si>
  <si>
    <t>M21</t>
  </si>
  <si>
    <t>Enter Employer / Deductor address Upto  25</t>
  </si>
  <si>
    <t>Employer / Deductor address1 should be null</t>
  </si>
  <si>
    <t>M22</t>
  </si>
  <si>
    <t>Employer / Deductor address2 should be null</t>
  </si>
  <si>
    <t>M23</t>
  </si>
  <si>
    <t>Employer / Deductor address3 should be null</t>
  </si>
  <si>
    <t>M25</t>
  </si>
  <si>
    <t>Employer / Deductor address5 should be null</t>
  </si>
  <si>
    <t>M26</t>
  </si>
  <si>
    <t xml:space="preserve">Enter Employer / Deductor State </t>
  </si>
  <si>
    <t>Employer / Deductor State Must Null</t>
  </si>
  <si>
    <t>Enter Employer / Deductor State Must Null</t>
  </si>
  <si>
    <t>M27</t>
  </si>
  <si>
    <t>N</t>
  </si>
  <si>
    <t xml:space="preserve">N </t>
  </si>
  <si>
    <t>Employer / Deductor PIN Must Null</t>
  </si>
  <si>
    <t xml:space="preserve">Form </t>
  </si>
  <si>
    <t>M29</t>
  </si>
  <si>
    <t>Enter Employer / Deductor email ID</t>
  </si>
  <si>
    <t>Employer / Deductor email ID Must Null</t>
  </si>
  <si>
    <t>M32</t>
  </si>
  <si>
    <t>Name of person responsible for paying salary / deduction</t>
  </si>
  <si>
    <t>Name of person responsible for paying salary / deduction Must Null</t>
  </si>
  <si>
    <t>M34</t>
  </si>
  <si>
    <t>Responsible Person's Address1</t>
  </si>
  <si>
    <t>Responsible Person's Address1 Must Null</t>
  </si>
  <si>
    <t>M35</t>
  </si>
  <si>
    <t>Responsible Person's Address2</t>
  </si>
  <si>
    <t>Responsible Person's Address2 Must Null</t>
  </si>
  <si>
    <t>M36</t>
  </si>
  <si>
    <t>Responsible Person's Address3</t>
  </si>
  <si>
    <t>Responsible Person's Address3 Must Null</t>
  </si>
  <si>
    <t>M37</t>
  </si>
  <si>
    <t>Responsible Person's Address4</t>
  </si>
  <si>
    <t>Responsible Person's Address4 Must Null</t>
  </si>
  <si>
    <t>M38</t>
  </si>
  <si>
    <t>Responsible Person's Address5</t>
  </si>
  <si>
    <t>Responsible Person's Address5 Must Null</t>
  </si>
  <si>
    <t>M39</t>
  </si>
  <si>
    <t>Responsible Person's State</t>
  </si>
  <si>
    <t>Responsible Person's State Must be Null</t>
  </si>
  <si>
    <t>M40</t>
  </si>
  <si>
    <t>Responsible Person's PIN</t>
  </si>
  <si>
    <t>Responsible Person's PIN Must be Null</t>
  </si>
  <si>
    <t>M42</t>
  </si>
  <si>
    <t>Responsible Person's email-ID1</t>
  </si>
  <si>
    <t>Responsible Person's email-ID1 Must be Null</t>
  </si>
  <si>
    <t>B7</t>
  </si>
  <si>
    <t>C7</t>
  </si>
  <si>
    <t>TDS - Income Tax</t>
  </si>
  <si>
    <t>D7</t>
  </si>
  <si>
    <t>TDS - Surcharge</t>
  </si>
  <si>
    <t>E7</t>
  </si>
  <si>
    <t>TDS - Cess</t>
  </si>
  <si>
    <t>F7</t>
  </si>
  <si>
    <t>TDS - Interest</t>
  </si>
  <si>
    <t>G7</t>
  </si>
  <si>
    <t>TDS - Others</t>
  </si>
  <si>
    <t>Deductee - Code</t>
  </si>
  <si>
    <t>Name of the Employee</t>
  </si>
  <si>
    <t>P10</t>
  </si>
  <si>
    <t xml:space="preserve">TDS -Income Tax for the period  </t>
  </si>
  <si>
    <t xml:space="preserve">TDS -Surcharge  for the period </t>
  </si>
  <si>
    <t>R10</t>
  </si>
  <si>
    <t>Cess</t>
  </si>
  <si>
    <t>S10</t>
  </si>
  <si>
    <t xml:space="preserve">Total Income Tax Deducted at Source </t>
  </si>
  <si>
    <t>T10</t>
  </si>
  <si>
    <t>Total Tax Deposited</t>
  </si>
  <si>
    <t>N10</t>
  </si>
  <si>
    <t xml:space="preserve">Amount of Payment  / Credit </t>
  </si>
  <si>
    <t>Date on which Amount paid / credited</t>
  </si>
  <si>
    <t>U10</t>
  </si>
  <si>
    <t>Date on which tax deducted</t>
  </si>
  <si>
    <t>Rate at which tax deducted</t>
  </si>
  <si>
    <t>AG12</t>
  </si>
  <si>
    <t>Blank</t>
  </si>
  <si>
    <t>Previous No Should Be Blank</t>
  </si>
  <si>
    <t>Previous RRR Cannot Be Blank</t>
  </si>
  <si>
    <t>W6</t>
  </si>
  <si>
    <t>Enter Period</t>
  </si>
  <si>
    <t>Period Should be NULL</t>
  </si>
  <si>
    <t>AC6</t>
  </si>
  <si>
    <t>Enter Year</t>
  </si>
  <si>
    <t>Year Should be NULL</t>
  </si>
  <si>
    <t>Line Number</t>
  </si>
  <si>
    <t>Record Type</t>
  </si>
  <si>
    <t>File Type</t>
  </si>
  <si>
    <t>Upload Type</t>
  </si>
  <si>
    <t>File Creation Date</t>
  </si>
  <si>
    <t>File Sequence No.</t>
  </si>
  <si>
    <t xml:space="preserve">Total No. of Batches </t>
  </si>
  <si>
    <t>Record Hash</t>
  </si>
  <si>
    <t>FVU Version</t>
  </si>
  <si>
    <t>File Hash</t>
  </si>
  <si>
    <t>Sam Version</t>
  </si>
  <si>
    <t>SAM Hash</t>
  </si>
  <si>
    <t>SCM Version</t>
  </si>
  <si>
    <t>SCM Hash</t>
  </si>
  <si>
    <t>Batch Number</t>
  </si>
  <si>
    <t>Form Number</t>
  </si>
  <si>
    <t>Transaction Type</t>
  </si>
  <si>
    <t>Original RRR No. (RRR Number of REGULAR File)</t>
  </si>
  <si>
    <t xml:space="preserve">Previous RRR Number </t>
  </si>
  <si>
    <t>RRR Number</t>
  </si>
  <si>
    <t>RRR Date</t>
  </si>
  <si>
    <t>Filler 1</t>
  </si>
  <si>
    <t>Assessment Yr</t>
  </si>
  <si>
    <t>Financial Yr</t>
  </si>
  <si>
    <t>Period</t>
  </si>
  <si>
    <t>Name of Person responsible for paying salary / Deduction</t>
  </si>
  <si>
    <t>Designation of the Person responsible for paying salary / Deduction</t>
  </si>
  <si>
    <t>Responsible Person's  Address1</t>
  </si>
  <si>
    <t>Responsible Person's  Address2</t>
  </si>
  <si>
    <t>Responsible Person's  Address3</t>
  </si>
  <si>
    <t>Responsible Person's  Address4</t>
  </si>
  <si>
    <t>Responsible Person's  Address5</t>
  </si>
  <si>
    <t>Responsible Person's Email ID -1</t>
  </si>
  <si>
    <t>Remarks</t>
  </si>
  <si>
    <t>Responsible Person's STD CODE</t>
  </si>
  <si>
    <t>Responsible Person's Tel-Phone No:</t>
  </si>
  <si>
    <t>Change of Address of Responsible person since last Return</t>
  </si>
  <si>
    <t>TDS Circle where annual return / statement under section 206 is to be filed.</t>
  </si>
  <si>
    <t xml:space="preserve">Count of Salary Details  Records </t>
  </si>
  <si>
    <t>Batch Total of - Gross Total Income as per Salary Detail</t>
  </si>
  <si>
    <r>
      <rPr>
        <sz val="10"/>
        <rFont val="Arial"/>
        <family val="0"/>
      </rPr>
      <t>Count of Deductee Records</t>
    </r>
  </si>
  <si>
    <t>Filler 2</t>
  </si>
  <si>
    <t>Filler 3</t>
  </si>
  <si>
    <t>Filler 4</t>
  </si>
  <si>
    <r>
      <rPr>
        <sz val="10"/>
        <rFont val="Arial"/>
        <family val="0"/>
      </rPr>
      <t>Bank Challan No</t>
    </r>
  </si>
  <si>
    <t>Transfer Voucher No</t>
  </si>
  <si>
    <t>Bank-Branch Code</t>
  </si>
  <si>
    <t>Date of 'Bank Challan No / Transfer Voucher No'</t>
  </si>
  <si>
    <t>Filler 5</t>
  </si>
  <si>
    <t>Filler 6</t>
  </si>
  <si>
    <t>Section</t>
  </si>
  <si>
    <t xml:space="preserve"> 'Oltas -Income Tax '</t>
  </si>
  <si>
    <t xml:space="preserve"> 'Oltas -Surcharge '</t>
  </si>
  <si>
    <t xml:space="preserve"> 'Oltas- Cess'</t>
  </si>
  <si>
    <t>Oltas - Interest Amount</t>
  </si>
  <si>
    <t>Oltas - Others (amount)</t>
  </si>
  <si>
    <t>Total of Deposit Amount as per Challan/Transfer Voucher Number  (  'Oltas -Income Tax ' +   'Oltas -Surcharge '   +    'Oltas- Cess'  +  Oltas - Interest Amount + Oltas - Others (amount) )</t>
  </si>
  <si>
    <t>Total Tax Deposit Amount as per deductee annexure (Total Sum of 323/425)</t>
  </si>
  <si>
    <t xml:space="preserve"> 'TDS -Income Tax '</t>
  </si>
  <si>
    <t xml:space="preserve"> 'TDS -Surcharge '</t>
  </si>
  <si>
    <t xml:space="preserve"> 'TDS - Cess'</t>
  </si>
  <si>
    <t xml:space="preserve">Sum of 'Total Income Tax Deducted at Source' ( 'TDS -Income Tax '+  'TDS -Surcharge ' +  'TDS - Cess' ) </t>
  </si>
  <si>
    <t>TDS -  Interest Amount</t>
  </si>
  <si>
    <t>TDS -  Others (amount)</t>
  </si>
  <si>
    <t>Cheque / DD No. (if any)</t>
  </si>
  <si>
    <t>By Book entry / Cash</t>
  </si>
  <si>
    <r>
      <rPr>
        <sz val="9"/>
        <rFont val="Arial"/>
        <family val="0"/>
      </rPr>
      <t>Uploader Type</t>
    </r>
  </si>
  <si>
    <r>
      <rPr>
        <sz val="9"/>
        <rFont val="Arial"/>
        <family val="0"/>
      </rPr>
      <t>TAN of Deductor/TFC Id</t>
    </r>
  </si>
  <si>
    <r>
      <rPr>
        <sz val="9"/>
        <rFont val="Arial"/>
        <family val="0"/>
      </rPr>
      <t>Count of Challan/transfer voucher Records</t>
    </r>
  </si>
  <si>
    <r>
      <rPr>
        <sz val="9"/>
        <color indexed="8"/>
        <rFont val="Arial"/>
        <family val="0"/>
      </rPr>
      <t>Batch Updation Indicator</t>
    </r>
  </si>
  <si>
    <r>
      <rPr>
        <sz val="9"/>
        <color indexed="8"/>
        <rFont val="Arial"/>
        <family val="0"/>
      </rPr>
      <t xml:space="preserve">Last TAN of Deductor / Employer </t>
    </r>
    <r>
      <rPr>
        <b/>
        <sz val="9"/>
        <color indexed="8"/>
        <rFont val="Arial"/>
        <family val="0"/>
      </rPr>
      <t>( Used for Verification)</t>
    </r>
  </si>
  <si>
    <r>
      <rPr>
        <sz val="9"/>
        <rFont val="Arial"/>
        <family val="0"/>
      </rPr>
      <t>TAN of Deductor / Employer</t>
    </r>
  </si>
  <si>
    <r>
      <rPr>
        <sz val="9"/>
        <rFont val="Arial"/>
        <family val="0"/>
      </rPr>
      <t>PAN of Deductor / Employer</t>
    </r>
  </si>
  <si>
    <r>
      <rPr>
        <sz val="9"/>
        <rFont val="Arial"/>
        <family val="0"/>
      </rPr>
      <t>Name of Employer / Deductor</t>
    </r>
  </si>
  <si>
    <r>
      <rPr>
        <sz val="9"/>
        <color indexed="8"/>
        <rFont val="Arial"/>
        <family val="0"/>
      </rPr>
      <t>Employer  / Deductor Branch/ Division</t>
    </r>
  </si>
  <si>
    <r>
      <rPr>
        <sz val="9"/>
        <rFont val="Arial"/>
        <family val="0"/>
      </rPr>
      <t>Employer / Deductor Address1</t>
    </r>
  </si>
  <si>
    <r>
      <rPr>
        <sz val="9"/>
        <rFont val="Arial"/>
        <family val="0"/>
      </rPr>
      <t>Employer  / Deductor Address2</t>
    </r>
  </si>
  <si>
    <r>
      <rPr>
        <sz val="9"/>
        <rFont val="Arial"/>
        <family val="0"/>
      </rPr>
      <t>Employer  / Deductor Address3</t>
    </r>
  </si>
  <si>
    <r>
      <rPr>
        <sz val="9"/>
        <rFont val="Arial"/>
        <family val="0"/>
      </rPr>
      <t>Employer  / Deductor Address4</t>
    </r>
  </si>
  <si>
    <r>
      <rPr>
        <sz val="9"/>
        <rFont val="Arial"/>
        <family val="0"/>
      </rPr>
      <t>Employer  / Deductor Address5</t>
    </r>
  </si>
  <si>
    <r>
      <rPr>
        <sz val="9"/>
        <rFont val="Arial"/>
        <family val="0"/>
      </rPr>
      <t>Employer  / Deductor State</t>
    </r>
  </si>
  <si>
    <r>
      <rPr>
        <sz val="9"/>
        <rFont val="Arial"/>
        <family val="0"/>
      </rPr>
      <t>Employer  / Deductor PIN</t>
    </r>
  </si>
  <si>
    <r>
      <rPr>
        <sz val="9"/>
        <color indexed="8"/>
        <rFont val="Arial"/>
        <family val="0"/>
      </rPr>
      <t>Employer  / Deductor's Email ID</t>
    </r>
  </si>
  <si>
    <r>
      <rPr>
        <sz val="9"/>
        <color indexed="8"/>
        <rFont val="Arial"/>
        <family val="0"/>
      </rPr>
      <t>Employer  / Deductor's STD</t>
    </r>
  </si>
  <si>
    <r>
      <rPr>
        <sz val="9"/>
        <color indexed="8"/>
        <rFont val="Arial"/>
        <family val="0"/>
      </rPr>
      <t>Employer  / Deductor's Tel-Phone No</t>
    </r>
  </si>
  <si>
    <r>
      <rPr>
        <sz val="9"/>
        <rFont val="Arial"/>
        <family val="0"/>
      </rPr>
      <t>Change of Address of employer / Deductor  since last Return</t>
    </r>
  </si>
  <si>
    <r>
      <rPr>
        <sz val="9"/>
        <color indexed="8"/>
        <rFont val="Arial"/>
        <family val="0"/>
      </rPr>
      <t>Deductor Type</t>
    </r>
  </si>
  <si>
    <r>
      <rPr>
        <sz val="9"/>
        <rFont val="Arial"/>
        <family val="0"/>
      </rPr>
      <t>Batch Total of - Total of Deposit Amount as per Challan</t>
    </r>
  </si>
  <si>
    <r>
      <rPr>
        <sz val="9"/>
        <rFont val="Arial"/>
        <family val="0"/>
      </rPr>
      <t>Challan-Detail Record Number</t>
    </r>
  </si>
  <si>
    <r>
      <rPr>
        <sz val="9"/>
        <rFont val="Arial"/>
        <family val="0"/>
      </rPr>
      <t>NIL Challan Indicator</t>
    </r>
  </si>
  <si>
    <r>
      <rPr>
        <sz val="9"/>
        <rFont val="Arial"/>
        <family val="0"/>
      </rPr>
      <t>Challan Updation Indicator</t>
    </r>
  </si>
  <si>
    <r>
      <rPr>
        <sz val="10"/>
        <rFont val="Arial"/>
        <family val="0"/>
      </rPr>
      <t>Last Bank Challan No</t>
    </r>
    <r>
      <rPr>
        <b/>
        <sz val="10"/>
        <rFont val="Arial"/>
        <family val="0"/>
      </rPr>
      <t xml:space="preserve"> ( Used for Verification)</t>
    </r>
  </si>
  <si>
    <r>
      <rPr>
        <sz val="10"/>
        <rFont val="Arial"/>
        <family val="0"/>
      </rPr>
      <t xml:space="preserve">Last Transfer Voucher No </t>
    </r>
    <r>
      <rPr>
        <b/>
        <sz val="10"/>
        <rFont val="Arial"/>
        <family val="0"/>
      </rPr>
      <t>( Used for Verification)</t>
    </r>
  </si>
  <si>
    <r>
      <rPr>
        <sz val="9"/>
        <rFont val="Arial"/>
        <family val="0"/>
      </rPr>
      <t xml:space="preserve">Last Bank-Branch Code </t>
    </r>
    <r>
      <rPr>
        <b/>
        <sz val="9"/>
        <rFont val="Arial"/>
        <family val="0"/>
      </rPr>
      <t>( Used for Verification)</t>
    </r>
  </si>
  <si>
    <r>
      <rPr>
        <sz val="10"/>
        <rFont val="Arial"/>
        <family val="0"/>
      </rPr>
      <t xml:space="preserve">Last Date of 'Bank Challan No / Transfer Voucher No' </t>
    </r>
    <r>
      <rPr>
        <b/>
        <sz val="10"/>
        <rFont val="Arial"/>
        <family val="0"/>
      </rPr>
      <t>( Used for Verification)</t>
    </r>
  </si>
  <si>
    <r>
      <rPr>
        <sz val="9"/>
        <rFont val="Arial"/>
        <family val="0"/>
      </rPr>
      <t>Last Total of Deposit Amount as per Challan</t>
    </r>
    <r>
      <rPr>
        <b/>
        <sz val="9"/>
        <rFont val="Arial"/>
        <family val="0"/>
      </rPr>
      <t>( Used for Verification)</t>
    </r>
  </si>
  <si>
    <t xml:space="preserve">FH </t>
  </si>
  <si>
    <t>BH</t>
  </si>
  <si>
    <t>CD</t>
  </si>
  <si>
    <t>FH</t>
  </si>
  <si>
    <t>D</t>
  </si>
  <si>
    <t>A</t>
  </si>
  <si>
    <t>Salary</t>
  </si>
  <si>
    <t>O10</t>
  </si>
  <si>
    <t>Last Total  tax deposited         Rs.</t>
  </si>
  <si>
    <t>Last BSR code</t>
  </si>
  <si>
    <t>Last Transfer voucher / Challan serial No.</t>
  </si>
  <si>
    <t>Last PAN of the employee</t>
  </si>
  <si>
    <t xml:space="preserve">Last Total Tax deposited      Rs. </t>
  </si>
  <si>
    <t>A7</t>
  </si>
  <si>
    <t>Section Code</t>
  </si>
  <si>
    <t>SalaryDetails</t>
  </si>
  <si>
    <t>Has address changed since last return ?</t>
  </si>
  <si>
    <t>Name of the deductee</t>
  </si>
  <si>
    <t xml:space="preserve">Amount paid / credited Rs. </t>
  </si>
  <si>
    <t xml:space="preserve">Paid by book entry or otherwise </t>
  </si>
  <si>
    <t>Rate at which deducted</t>
  </si>
  <si>
    <t>B</t>
  </si>
  <si>
    <t>E</t>
  </si>
  <si>
    <t>F</t>
  </si>
  <si>
    <t>G</t>
  </si>
  <si>
    <t>H</t>
  </si>
  <si>
    <t>NS1</t>
  </si>
  <si>
    <t>DD</t>
  </si>
  <si>
    <t>Challan-Detail Record Number</t>
  </si>
  <si>
    <t>Deductee Detail Record No</t>
  </si>
  <si>
    <t>Mode</t>
  </si>
  <si>
    <t>Employee Serial No</t>
  </si>
  <si>
    <t>Deductee Code</t>
  </si>
  <si>
    <r>
      <rPr>
        <sz val="9"/>
        <color indexed="8"/>
        <rFont val="Arial"/>
        <family val="0"/>
      </rPr>
      <t xml:space="preserve">Last Employee PAN </t>
    </r>
    <r>
      <rPr>
        <b/>
        <sz val="9"/>
        <color indexed="8"/>
        <rFont val="Arial"/>
        <family val="0"/>
      </rPr>
      <t>( Used for Verification)</t>
    </r>
  </si>
  <si>
    <t>Employee PAN</t>
  </si>
  <si>
    <r>
      <rPr>
        <sz val="9"/>
        <color indexed="8"/>
        <rFont val="Arial"/>
        <family val="0"/>
      </rPr>
      <t>Last  Employee PAN Ref. No.</t>
    </r>
    <r>
      <rPr>
        <b/>
        <sz val="9"/>
        <color indexed="8"/>
        <rFont val="Arial"/>
        <family val="0"/>
      </rPr>
      <t>( Used for Verification)</t>
    </r>
  </si>
  <si>
    <t>PAN Ref. No.</t>
  </si>
  <si>
    <t>Name of Employee</t>
  </si>
  <si>
    <t xml:space="preserve">Total Income Tax Deducted at Source (TDS+Surcharge+Cess) I.e. (320 / 421 + 321 / 422 + 322 / 424 )  </t>
  </si>
  <si>
    <r>
      <rPr>
        <sz val="9"/>
        <rFont val="Arial"/>
        <family val="0"/>
      </rPr>
      <t xml:space="preserve">Last Total Income Tax Deducted at Source (TDS+Surcharge+Cess) </t>
    </r>
    <r>
      <rPr>
        <b/>
        <sz val="9"/>
        <rFont val="Arial"/>
        <family val="0"/>
      </rPr>
      <t xml:space="preserve"> ( Used for Verification)</t>
    </r>
  </si>
  <si>
    <r>
      <rPr>
        <sz val="9"/>
        <rFont val="Arial"/>
        <family val="0"/>
      </rPr>
      <t xml:space="preserve">Last Total Tax Deposited  </t>
    </r>
    <r>
      <rPr>
        <b/>
        <sz val="9"/>
        <rFont val="Arial"/>
        <family val="0"/>
      </rPr>
      <t>( Used for Verification)</t>
    </r>
  </si>
  <si>
    <t>Amount of Payment  / Credit ( Rs.)</t>
  </si>
  <si>
    <t>Date of Deposit</t>
  </si>
  <si>
    <t>Grossing up Indicator</t>
  </si>
  <si>
    <t>Book Entry/Cash Indicator</t>
  </si>
  <si>
    <t>Date of furnishing Tax Deduction Certificate</t>
  </si>
  <si>
    <t>Remarks 1</t>
  </si>
  <si>
    <t>Remarks 2</t>
  </si>
  <si>
    <t>Remarks 3</t>
  </si>
  <si>
    <t>96A</t>
  </si>
  <si>
    <t>96B</t>
  </si>
  <si>
    <t>96C</t>
  </si>
  <si>
    <t>96D</t>
  </si>
  <si>
    <t>94E</t>
  </si>
  <si>
    <t>L7</t>
  </si>
  <si>
    <t>AG8</t>
  </si>
  <si>
    <t>Financial Year Mandatory</t>
  </si>
  <si>
    <t>PAN of the deductee</t>
  </si>
  <si>
    <t xml:space="preserve">    AO Approval &amp; Number</t>
  </si>
  <si>
    <t>Ao Approval</t>
  </si>
  <si>
    <t>Ao Number</t>
  </si>
  <si>
    <t>Total Purchase Value</t>
  </si>
  <si>
    <t>27Q</t>
  </si>
  <si>
    <t xml:space="preserve">  Write "G" if grosssing up has been done</t>
  </si>
  <si>
    <t>and of tax deducted at source</t>
  </si>
  <si>
    <r>
      <t xml:space="preserve">(b) Type of deductor </t>
    </r>
    <r>
      <rPr>
        <b/>
        <vertAlign val="superscript"/>
        <sz val="9"/>
        <color indexed="12"/>
        <rFont val="Arial"/>
        <family val="2"/>
      </rPr>
      <t>1</t>
    </r>
  </si>
  <si>
    <r>
      <t>Transfer voucher / Challan serial No.</t>
    </r>
    <r>
      <rPr>
        <vertAlign val="superscript"/>
        <sz val="9"/>
        <color indexed="12"/>
        <rFont val="Arial"/>
        <family val="2"/>
      </rPr>
      <t>2</t>
    </r>
  </si>
  <si>
    <r>
      <t xml:space="preserve">Whether TDS deposited by book entry? Yes/No </t>
    </r>
    <r>
      <rPr>
        <vertAlign val="superscript"/>
        <sz val="9"/>
        <color indexed="12"/>
        <rFont val="Arial"/>
        <family val="2"/>
      </rPr>
      <t>3</t>
    </r>
  </si>
  <si>
    <t>Transfer voucher / Challan serial No.</t>
  </si>
  <si>
    <t>K10</t>
  </si>
  <si>
    <t>W10</t>
  </si>
  <si>
    <t>Z10</t>
  </si>
  <si>
    <t>C5</t>
  </si>
  <si>
    <t>C5 Error</t>
  </si>
  <si>
    <t>Last TAN is mandatory</t>
  </si>
  <si>
    <t>M12</t>
  </si>
  <si>
    <t>Please select Original or Revised</t>
  </si>
  <si>
    <t>Quarter is Mandatory</t>
  </si>
  <si>
    <t>AN28</t>
  </si>
  <si>
    <t>Specify whether address changed since last return</t>
  </si>
  <si>
    <t>Enter Last Date on which tax deposited</t>
  </si>
  <si>
    <t>AG13</t>
  </si>
  <si>
    <t>Receipt no. of previous return is mandatory</t>
  </si>
  <si>
    <t>Receipt no. of original return is mandatory</t>
  </si>
  <si>
    <t>V18</t>
  </si>
  <si>
    <t>Deductor type is mandatory</t>
  </si>
  <si>
    <t>Deductory type is mandatory</t>
  </si>
  <si>
    <t>Designation is mandatory</t>
  </si>
  <si>
    <t>AN41</t>
  </si>
  <si>
    <t>Specify Change of Address of Responsible person since last Return</t>
  </si>
  <si>
    <t>K7</t>
  </si>
  <si>
    <t>Last Bank Branch code should be provided</t>
  </si>
  <si>
    <t>Last Bank Branch code must be provided</t>
  </si>
  <si>
    <t>I7</t>
  </si>
  <si>
    <t>M24</t>
  </si>
  <si>
    <t>Enter Area/location</t>
  </si>
  <si>
    <t>Enter PAN</t>
  </si>
  <si>
    <t>V10</t>
  </si>
  <si>
    <t xml:space="preserve">Enter Last Total Tax Deducted </t>
  </si>
  <si>
    <t>X10</t>
  </si>
  <si>
    <t xml:space="preserve">Enter Last Total Tax Deposited  </t>
  </si>
  <si>
    <t>M9</t>
  </si>
  <si>
    <t>M19</t>
  </si>
  <si>
    <t>'Annexure-I'</t>
  </si>
  <si>
    <t>Enter numeric Employer / Deductor PIN</t>
  </si>
  <si>
    <t xml:space="preserve">Details of amounts paid/credited during the quarter ended </t>
  </si>
  <si>
    <t>Y</t>
  </si>
  <si>
    <t>Last Date on which tax deposited</t>
  </si>
  <si>
    <t>Date on which tax deposited</t>
  </si>
  <si>
    <t>M7</t>
  </si>
  <si>
    <t>Enter Total Tax Deposited</t>
  </si>
  <si>
    <t>Select Section Code</t>
  </si>
  <si>
    <t>I, _____________, hereby certify that all the particulars furnished above are correct and complete.</t>
  </si>
  <si>
    <t>M43</t>
  </si>
  <si>
    <t>Enter AO Approval Flag</t>
  </si>
  <si>
    <t>Enter AO Approval Number</t>
  </si>
  <si>
    <t>P43</t>
  </si>
  <si>
    <t>Reason for non-deduction / lower deduction/ Grossing up (if any)*</t>
  </si>
  <si>
    <t>Receipt No of Original Return is mandatory</t>
  </si>
  <si>
    <t>Receipt No of Previous Return is mandatory</t>
  </si>
  <si>
    <t xml:space="preserve">     Desgination</t>
  </si>
  <si>
    <t>M33</t>
  </si>
  <si>
    <t/>
  </si>
  <si>
    <t>OTHERS</t>
  </si>
  <si>
    <t>194E</t>
  </si>
  <si>
    <t>No</t>
  </si>
  <si>
    <t>26Q</t>
  </si>
  <si>
    <t>MUMN05226E</t>
  </si>
  <si>
    <t>AAACN2082N</t>
  </si>
  <si>
    <t>Q1</t>
  </si>
  <si>
    <t>National Securities Depository Limited</t>
  </si>
  <si>
    <t>N. A.</t>
  </si>
  <si>
    <t>4th Floor,</t>
  </si>
  <si>
    <t>Trade World</t>
  </si>
  <si>
    <t>Kamala Mills Compound</t>
  </si>
  <si>
    <t>Senapati Bapat Marg</t>
  </si>
  <si>
    <t>Mumbai</t>
  </si>
  <si>
    <t>tejas@nsdl.co.in</t>
  </si>
  <si>
    <t>O</t>
  </si>
  <si>
    <t>Tejas K Desai</t>
  </si>
  <si>
    <t>AVP</t>
  </si>
  <si>
    <t>tejasd@nsdl.co.in</t>
  </si>
  <si>
    <t>Form!AG12</t>
  </si>
  <si>
    <t>Form!AG13</t>
  </si>
  <si>
    <t>Form!M8</t>
  </si>
  <si>
    <t>Form!M10</t>
  </si>
  <si>
    <t>Form!Ag8</t>
  </si>
  <si>
    <t>Form!W6</t>
  </si>
  <si>
    <t>Form!M17</t>
  </si>
  <si>
    <t>Form!M19</t>
  </si>
  <si>
    <t>Form!M21</t>
  </si>
  <si>
    <t>Form!M22</t>
  </si>
  <si>
    <t>Form!M23</t>
  </si>
  <si>
    <t>Form!M24</t>
  </si>
  <si>
    <t>Form!m25</t>
  </si>
  <si>
    <t>Form!M26</t>
  </si>
  <si>
    <t>Form!M27</t>
  </si>
  <si>
    <t>Form!m29</t>
  </si>
  <si>
    <t>Form!m28</t>
  </si>
  <si>
    <t>Form!p28</t>
  </si>
  <si>
    <t>Form!An28</t>
  </si>
  <si>
    <t>Form!V18</t>
  </si>
  <si>
    <t>Form!M32</t>
  </si>
  <si>
    <t>Form!m33</t>
  </si>
  <si>
    <t>Form!m34</t>
  </si>
  <si>
    <t>Form!m35</t>
  </si>
  <si>
    <t>Form!m36</t>
  </si>
  <si>
    <t>Form!m37</t>
  </si>
  <si>
    <t>Form!m38</t>
  </si>
  <si>
    <t>Form!m39</t>
  </si>
  <si>
    <t>Form!m40</t>
  </si>
  <si>
    <t>Form!m42</t>
  </si>
  <si>
    <t>Form!m41</t>
  </si>
  <si>
    <t>Form!P41</t>
  </si>
  <si>
    <t>Form!An41</t>
  </si>
  <si>
    <t>Form!M43</t>
  </si>
  <si>
    <t>Form!P43</t>
  </si>
  <si>
    <t>07052005</t>
  </si>
  <si>
    <t>94C</t>
  </si>
  <si>
    <t>Challan!L7</t>
  </si>
  <si>
    <t>Challan!N7</t>
  </si>
  <si>
    <t>Challan!B7</t>
  </si>
  <si>
    <t>Challan!C7</t>
  </si>
  <si>
    <t>Challan!D7</t>
  </si>
  <si>
    <t>Challan!E7</t>
  </si>
  <si>
    <t>Challan!F7</t>
  </si>
  <si>
    <t>Challan!G7</t>
  </si>
  <si>
    <t>Challan!I7</t>
  </si>
  <si>
    <t>Challan!U7</t>
  </si>
  <si>
    <t>Challan!R7</t>
  </si>
  <si>
    <t>Challan!S7</t>
  </si>
  <si>
    <t>Challan!J7</t>
  </si>
  <si>
    <t>PANNOTAVBL</t>
  </si>
  <si>
    <t>Prakash</t>
  </si>
  <si>
    <t>25052005</t>
  </si>
  <si>
    <t>'Annexure-I'!K11</t>
  </si>
  <si>
    <t>'Annexure-I'!M11</t>
  </si>
  <si>
    <t>'Annexure-I'!N11</t>
  </si>
  <si>
    <t>'Annexure-I'!R11</t>
  </si>
  <si>
    <t>'Annexure-I'!S11</t>
  </si>
  <si>
    <t>'Annexure-I'!T11</t>
  </si>
  <si>
    <t>'Annexure-I'!U11</t>
  </si>
  <si>
    <t>'Annexure-I'!W11</t>
  </si>
  <si>
    <t>'Annexure-I'!P11</t>
  </si>
  <si>
    <t>'Annexure-I'!O11</t>
  </si>
  <si>
    <t>'Annexure-I'!Y11</t>
  </si>
  <si>
    <t>'Annexure-I'!Z11</t>
  </si>
  <si>
    <t>'Annexure-I'!Q11</t>
  </si>
  <si>
    <t>'Annexure-I'!AA11</t>
  </si>
  <si>
    <t>Challan!q7</t>
  </si>
  <si>
    <t>Do you want to use online facility for furnishing the statement?(Yes/No)</t>
  </si>
  <si>
    <t>(For more details of online regisration for filling statement refer http:\\tin-nsdl.com)</t>
  </si>
  <si>
    <t>AJ46</t>
  </si>
  <si>
    <t>Enter Organization ID</t>
  </si>
  <si>
    <t>Central/Other Government</t>
  </si>
  <si>
    <t>(1) Indicate the type of deductor "Central/other Government" or "Others".</t>
  </si>
  <si>
    <t>(See Sections 194E, 195, 196A, 196B, 196C, 196D and rule 31A and 37A)</t>
  </si>
  <si>
    <t>TDS -Income Tax                 Rs.</t>
  </si>
  <si>
    <t>TDS -Surcharge      Rs.</t>
  </si>
  <si>
    <t>TDS - Cess             Rs.</t>
  </si>
  <si>
    <t>Total Tax Deposit Amount as per deductee annexure (Total Sum of 725)</t>
  </si>
  <si>
    <t>Deductee Code (01-Company, 02-Other than Company)</t>
  </si>
  <si>
    <t>Total (F+G+H)</t>
  </si>
  <si>
    <t>TDS/TCS - Interest Rs.</t>
  </si>
  <si>
    <t>TDS/TCS - Others     Rs.</t>
  </si>
  <si>
    <t>Total TDS to be allocated among deductees as in the vertical total of col. 725</t>
  </si>
  <si>
    <t>adf</t>
  </si>
  <si>
    <t>Yes</t>
  </si>
  <si>
    <t>paninvalid</t>
  </si>
  <si>
    <t>N7</t>
  </si>
  <si>
    <t>Enter Date on which tax deposited</t>
  </si>
  <si>
    <t xml:space="preserve">Quarterly statement of deduction of tax under Section 200 of I.T. Act, 1961 in respect of all payments other than Salary made to non-residents 
</t>
  </si>
  <si>
    <t xml:space="preserve">TAN in Form &amp; Annexure should be 10 digit alphanumeric code </t>
  </si>
  <si>
    <t xml:space="preserve">PAN in Form &amp; Annexure should be 10 digit alphanumeric code </t>
  </si>
  <si>
    <t>Please enter BSR Code</t>
  </si>
  <si>
    <t>Enter Employer / Deductor address 1 - Flat No.</t>
  </si>
  <si>
    <t>Enter Employer / Deductor address 2 - Name of building/premise</t>
  </si>
  <si>
    <t>Enter Employer / Deductor address 3 - Road/street/lane</t>
  </si>
  <si>
    <t>Enter Employer / Deductor address 4 - Town/city/district</t>
  </si>
  <si>
    <t>Responsible Person's Address 1 - Flat No.</t>
  </si>
  <si>
    <t>Responsible Person's Address 2 - Name of premises/building</t>
  </si>
  <si>
    <t>Responsible Person's Address 3 - Road/street/lane</t>
  </si>
  <si>
    <t>Responsible Person's Address 4 - Area/location</t>
  </si>
  <si>
    <t>Responsible Person's Address 5 - Town/city/district</t>
  </si>
  <si>
    <t>Responsible Person's email-ID</t>
  </si>
  <si>
    <t>Specify whether address of responsible person has changed since last Return</t>
  </si>
  <si>
    <t>Specify whether address of deductor has changed since last return</t>
  </si>
  <si>
    <t>Deductor's type is mandatory</t>
  </si>
  <si>
    <t>(f) Receipt No. of Original Return</t>
  </si>
  <si>
    <t>(g) Receipt No. of Previous Return</t>
  </si>
  <si>
    <t>Last Tax Deduction Account No.</t>
  </si>
  <si>
    <t>Form!M9</t>
  </si>
  <si>
    <t>Form!Ac6</t>
  </si>
  <si>
    <t>Challan!K7</t>
  </si>
  <si>
    <t>Challan!M7</t>
  </si>
  <si>
    <t>Challan!H7</t>
  </si>
  <si>
    <t>'Annexure-I'!J11</t>
  </si>
  <si>
    <t>'Annexure-I'!L11</t>
  </si>
  <si>
    <t>'Annexure-I'!v11</t>
  </si>
  <si>
    <t>'Annexure-I'!X11</t>
  </si>
  <si>
    <t>'Annexure-I'!AC11</t>
  </si>
  <si>
    <t>(h) Update Deductor Details</t>
  </si>
  <si>
    <t>(Indicate only if any change in deductor details)</t>
  </si>
  <si>
    <t>Updation Mode For Challan (Add/  Update)</t>
  </si>
  <si>
    <t>Updation Mode For Deductee (Add/ Delete/Update/ Panupdate)</t>
  </si>
  <si>
    <t xml:space="preserve">Last Total Tax Deducted             Rs. </t>
  </si>
  <si>
    <t xml:space="preserve">Total Tax Deducted (9+10+11)           Rs. </t>
  </si>
  <si>
    <r>
      <t>Purpose</t>
    </r>
    <r>
      <rPr>
        <sz val="10"/>
        <color indexed="18"/>
        <rFont val="Arial"/>
        <family val="2"/>
      </rPr>
      <t xml:space="preserve">
</t>
    </r>
    <r>
      <rPr>
        <sz val="10"/>
        <color indexed="12"/>
        <rFont val="Arial"/>
        <family val="2"/>
      </rPr>
      <t xml:space="preserve">Correction statements for quarterly e-TDS statements for F.Y. 2005-06 can be prepared by using this utility.This utility can be used for preparation of statements with number of records not exceeding 20000. </t>
    </r>
  </si>
  <si>
    <r>
      <t>Pre-requisites</t>
    </r>
    <r>
      <rPr>
        <sz val="10"/>
        <color indexed="18"/>
        <rFont val="Arial"/>
        <family val="2"/>
      </rPr>
      <t xml:space="preserve">
</t>
    </r>
    <r>
      <rPr>
        <sz val="10"/>
        <color indexed="12"/>
        <rFont val="Arial"/>
        <family val="2"/>
      </rPr>
      <t xml:space="preserve">a) This RPU can be run on any computer with Microsoft Office - Excel 97 or above. It is recommended that security level is set at medium for proper running of the macros. This may be checked from Tools -  Macro - Security options. If while opening the RPU, system asks whether to disable or enable the macro, please click on enable macro option. 
b) Please ensure that the date format in your machine is dd/mm/yyyy and date is correct before using the RPU.
</t>
    </r>
    <r>
      <rPr>
        <sz val="10"/>
        <color indexed="18"/>
        <rFont val="Arial"/>
        <family val="2"/>
      </rPr>
      <t xml:space="preserve">
</t>
    </r>
  </si>
  <si>
    <t xml:space="preserve">Various types of correction can be made in the quarterly regular statement furnished by the deductor. Changes allowed are: </t>
  </si>
  <si>
    <t>deductor details</t>
  </si>
  <si>
    <t>challan details - update and/or add new challan</t>
  </si>
  <si>
    <t>deductee details - update, delete or add deductees</t>
  </si>
  <si>
    <t>Steps to be followed for preparation of correction statement:-</t>
  </si>
  <si>
    <t xml:space="preserve">Corrections in deductor details </t>
  </si>
  <si>
    <t>i. other than TAN</t>
  </si>
  <si>
    <t xml:space="preserve">In sheet 'Form' item no.1 (h) 'Update deductor details' select 'Other details' from drop down menu and update deductor details. </t>
  </si>
  <si>
    <t>ii. change in TAN</t>
  </si>
  <si>
    <t xml:space="preserve">In sheet 'Form' item no.1 (h) 'Update deductor details' select 'TAN' from drop down menu. Mention new TAN in item no. 1 (a) 'Tax Deduction Account No.' field. If there is a change in TAN no other details in the statement can be updated. </t>
  </si>
  <si>
    <t>Corrections in challan details</t>
  </si>
  <si>
    <t>Update challan details</t>
  </si>
  <si>
    <t xml:space="preserve">If there are changes in challan go to the 'Challan' sheet.  In the challan in which change is required go to column Y 'Update mode for challan (add/update)' select 'update' mode and thereafter make necessary changes in that particular challan. </t>
  </si>
  <si>
    <t xml:space="preserve">Add a new challan </t>
  </si>
  <si>
    <r>
      <t xml:space="preserve">If a new challan is to be added it should be added after the last challan detail record. For example, if there are 5 existing challans the last challan record no. will be 5 the new challan to be added will be challan record no. 6.  Before entering details of the new challan go to column Y 'Update mode for challan (add/update)' select 'add' and thereafter enter details of the new challan. </t>
    </r>
    <r>
      <rPr>
        <b/>
        <sz val="10"/>
        <color indexed="10"/>
        <rFont val="Arial"/>
        <family val="2"/>
      </rPr>
      <t xml:space="preserve">Do not insert a row between existing challan details to add a new challan. </t>
    </r>
  </si>
  <si>
    <t xml:space="preserve">Corrections in deductee details </t>
  </si>
  <si>
    <t>To make changes in deductee details go to 'Annexure-I' sheet.</t>
  </si>
  <si>
    <t xml:space="preserve">Update deductee details </t>
  </si>
  <si>
    <t xml:space="preserve">If there are changes in deductee details including update of deductee PAN go to column AB 'Update mode for deductee (update / delete / add / panupdate) select 'update' mode and thereafter make necessary changes in that particular deductee record. </t>
  </si>
  <si>
    <t xml:space="preserve">Update only PAN of deductee </t>
  </si>
  <si>
    <r>
      <t xml:space="preserve">If only PAN of deductee is to be updated go to column AB 'Update mode for deductee (update / delete / add / panupdate) select 'panupdate' mode. In this mode only the deductee PAN field can be updated. </t>
    </r>
    <r>
      <rPr>
        <b/>
        <sz val="10"/>
        <color indexed="10"/>
        <rFont val="Arial"/>
        <family val="2"/>
      </rPr>
      <t>Note: A valid PAN and invalid PAN cannot be updated with invalid PAN. If value in PAN field is 'PANINVALID' 'PANNOTAVBL' or 'PANAPPLIED' it can be updated only with valid PAN.</t>
    </r>
  </si>
  <si>
    <t xml:space="preserve">Delete deductee </t>
  </si>
  <si>
    <t>If deductee record is to be deleted go to column AB 'Update mode for deductee (update / delete / add / panupdate) select 'delete' mode. This record will be marked for deletion and no changes can be made in that deductee.</t>
  </si>
  <si>
    <t>Add deductee</t>
  </si>
  <si>
    <r>
      <t xml:space="preserve">If a new deductee record is to be added it should be added after the last deductee record. For example, if there are 10 deductee records the last deductee detail record no. will be 10, the new deductee detail record to be added will be deductee record no. 11.  Before entering details of the new deductee go to column AB ''Update mode for deductee (update / delete / add / panupdate) select 'add' mode' and thereafter enter details of the new deductee. </t>
    </r>
    <r>
      <rPr>
        <b/>
        <sz val="10"/>
        <color indexed="10"/>
        <rFont val="Arial"/>
        <family val="2"/>
      </rPr>
      <t>Do not insert a row between existing deductee records to add a new deductee.</t>
    </r>
  </si>
  <si>
    <t xml:space="preserve">Generation of text file </t>
  </si>
  <si>
    <t>Validation through FVU</t>
  </si>
  <si>
    <t>Submission of correction statement</t>
  </si>
  <si>
    <t xml:space="preserve">After all corrections are made in the statement, generate a text file by clicking - 'create file' in the 'Annexure-I' sheet. The text file created by default will be saved in 'C' drive. By default the file will be named 'Frm27CQ1' for a correction in Form27Q1 statement. The file can thereafter be renamed or saved at any other location. </t>
  </si>
  <si>
    <r>
      <t xml:space="preserve">In case of a </t>
    </r>
    <r>
      <rPr>
        <b/>
        <sz val="10"/>
        <color indexed="12"/>
        <rFont val="Arial"/>
        <family val="2"/>
      </rPr>
      <t>TAN change</t>
    </r>
    <r>
      <rPr>
        <sz val="10"/>
        <color indexed="12"/>
        <rFont val="Arial"/>
        <family val="2"/>
      </rPr>
      <t>,</t>
    </r>
    <r>
      <rPr>
        <b/>
        <sz val="10"/>
        <color indexed="12"/>
        <rFont val="Arial"/>
        <family val="2"/>
      </rPr>
      <t xml:space="preserve"> </t>
    </r>
    <r>
      <rPr>
        <sz val="10"/>
        <color indexed="12"/>
        <rFont val="Arial"/>
        <family val="2"/>
      </rPr>
      <t xml:space="preserve">the regular statement filed will be cancelled and thereafter a new regular statement with the updated TAN can be filed. Therefore, two text files will be generated in case of a TAN change.  'frm27Qy' is for cancellation of the regular statement and 'frm27QR' is the regular statement generated with the new TAN. </t>
    </r>
  </si>
  <si>
    <t>Guidelines for preparation of quarterly correction statements using the Return Preparation Utility (RPU) version 3.36 :-</t>
  </si>
  <si>
    <t>Import the .fvu file of original statement (the file which is submitted to TIN-FC or directly uploaded to RUSHABH'S) by using the import button provided in sheet "Form". After importing the file the data of that regular file will get populated in the current excel file.</t>
  </si>
  <si>
    <t>Caution - It may be noted this RPU has been provided with a view to help deductors / collectors in preparation of their statements not exceeding 20,000 deductee records. While all necessary care has been taken by RUSHABH'S, deductors / collectors are advised to ensure the correctness of their statement in all respects, including but not limited to its conformity with the applicable rules before the submission of the same.</t>
  </si>
  <si>
    <t xml:space="preserve">RUSHABH'S does not assume any responsibility in respect of performance or output of the RPU in any manner. </t>
  </si>
  <si>
    <t xml:space="preserve">It should be noted that RPU and FVU are subject to modifications by RUSHABH'S. Hence the latest available version on our website should be used. </t>
  </si>
  <si>
    <t>RUSHABH'S e-TDS Return Preparation Utility (RPU) for Correction Statements</t>
  </si>
  <si>
    <t>The text files should be validated with the latest File Validation Utility - FVU available at the RUSHABH'S website (www.rushabhinfosys.com). Upload file created by FVU ie .FVU file should be copied on a CD/floppy and submitted to any TIN-FC or may be filed online directly with at the RUSHABH'S website (www.rushabhinfosys.com).</t>
  </si>
  <si>
    <t xml:space="preserve">If return is being filed through a TIN-FC, then CD/floppy should be accompanied by 'Statement Statistics Report' generated by the FVU along with Form 27A in physical form. Form 27A should be prepared separately. Format of same is available at www.rushabhinfosys.com  The control totals on Form 27A and Statement Statistics Report should match wih the statement details. </t>
  </si>
  <si>
    <t>For further details refer Deductors' Manual Part II - Correction Statements available at www.rushabhinfosys.com</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</si>
</sst>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00000"/>
    <numFmt numFmtId="179" formatCode="0_);\(0\)"/>
    <numFmt numFmtId="180" formatCode="[$-1010000]d/m/yy;@"/>
    <numFmt numFmtId="181" formatCode="0;[Red]0"/>
    <numFmt numFmtId="182" formatCode="&quot;Rs.&quot;#,##0.00"/>
    <numFmt numFmtId="183" formatCode="[$-1010409]d\ mmmm\ yyyy;@"/>
    <numFmt numFmtId="184" formatCode="mmm\-yyyy"/>
    <numFmt numFmtId="185" formatCode="[$-1010409]d\ mmm\ yy;@"/>
    <numFmt numFmtId="186" formatCode="0.000"/>
    <numFmt numFmtId="187" formatCode="000000"/>
    <numFmt numFmtId="188" formatCode="0000000"/>
    <numFmt numFmtId="189" formatCode="m/d"/>
    <numFmt numFmtId="190" formatCode="ddmmyyyy"/>
    <numFmt numFmtId="191" formatCode="dd\ mmm\ yyyy"/>
    <numFmt numFmtId="192" formatCode="d\ mmm\ yyyy"/>
    <numFmt numFmtId="193" formatCode="d\ mmm\ yy"/>
    <numFmt numFmtId="194" formatCode="dd\-mmm\-yyyy"/>
    <numFmt numFmtId="195" formatCode="0.0000"/>
    <numFmt numFmtId="196" formatCode="000000000000000"/>
    <numFmt numFmtId="197" formatCode="######"/>
    <numFmt numFmtId="198" formatCode="#######"/>
  </numFmts>
  <fonts count="43">
    <font>
      <sz val="10"/>
      <name val="Arial"/>
      <family val="0"/>
    </font>
    <font>
      <u val="single"/>
      <sz val="10"/>
      <color indexed="12"/>
      <name val="Arial"/>
      <family val="0"/>
    </font>
    <font>
      <b/>
      <sz val="16"/>
      <name val="Arial"/>
      <family val="2"/>
    </font>
    <font>
      <sz val="9"/>
      <name val="Arial"/>
      <family val="2"/>
    </font>
    <font>
      <b/>
      <sz val="10"/>
      <name val="Arial"/>
      <family val="2"/>
    </font>
    <font>
      <b/>
      <sz val="11"/>
      <name val="Arial"/>
      <family val="2"/>
    </font>
    <font>
      <sz val="9"/>
      <name val="Arial Greek"/>
      <family val="2"/>
    </font>
    <font>
      <b/>
      <sz val="9"/>
      <name val="Arial Black"/>
      <family val="2"/>
    </font>
    <font>
      <sz val="8"/>
      <name val="Arial"/>
      <family val="2"/>
    </font>
    <font>
      <sz val="11"/>
      <name val="Arial"/>
      <family val="2"/>
    </font>
    <font>
      <b/>
      <sz val="9"/>
      <name val="Arial"/>
      <family val="2"/>
    </font>
    <font>
      <u val="single"/>
      <sz val="10"/>
      <color indexed="36"/>
      <name val="Arial"/>
      <family val="0"/>
    </font>
    <font>
      <sz val="10"/>
      <color indexed="9"/>
      <name val="Arial"/>
      <family val="2"/>
    </font>
    <font>
      <sz val="9"/>
      <color indexed="12"/>
      <name val="Arial"/>
      <family val="2"/>
    </font>
    <font>
      <sz val="8"/>
      <color indexed="12"/>
      <name val="Arial"/>
      <family val="2"/>
    </font>
    <font>
      <i/>
      <sz val="9"/>
      <color indexed="12"/>
      <name val="Arial"/>
      <family val="2"/>
    </font>
    <font>
      <sz val="9"/>
      <color indexed="12"/>
      <name val="Arial Narrow"/>
      <family val="2"/>
    </font>
    <font>
      <sz val="9"/>
      <color indexed="9"/>
      <name val="Arial"/>
      <family val="2"/>
    </font>
    <font>
      <i/>
      <sz val="12"/>
      <name val="Arial Narrow"/>
      <family val="2"/>
    </font>
    <font>
      <b/>
      <sz val="9"/>
      <color indexed="12"/>
      <name val="Arial"/>
      <family val="2"/>
    </font>
    <font>
      <b/>
      <sz val="10"/>
      <color indexed="12"/>
      <name val="Arial"/>
      <family val="2"/>
    </font>
    <font>
      <b/>
      <sz val="8"/>
      <color indexed="12"/>
      <name val="Arial"/>
      <family val="2"/>
    </font>
    <font>
      <sz val="11"/>
      <color indexed="9"/>
      <name val="Arial"/>
      <family val="2"/>
    </font>
    <font>
      <sz val="9"/>
      <color indexed="8"/>
      <name val="Arial"/>
      <family val="2"/>
    </font>
    <font>
      <b/>
      <sz val="9"/>
      <color indexed="8"/>
      <name val="Arial"/>
      <family val="0"/>
    </font>
    <font>
      <b/>
      <i/>
      <sz val="9"/>
      <name val="Arial"/>
      <family val="0"/>
    </font>
    <font>
      <b/>
      <sz val="12"/>
      <color indexed="12"/>
      <name val="Arial"/>
      <family val="2"/>
    </font>
    <font>
      <sz val="10"/>
      <color indexed="12"/>
      <name val="Arial"/>
      <family val="2"/>
    </font>
    <font>
      <sz val="10"/>
      <color indexed="22"/>
      <name val="Arial"/>
      <family val="2"/>
    </font>
    <font>
      <sz val="10"/>
      <color indexed="10"/>
      <name val="Arial"/>
      <family val="2"/>
    </font>
    <font>
      <b/>
      <vertAlign val="superscript"/>
      <sz val="9"/>
      <color indexed="12"/>
      <name val="Arial"/>
      <family val="2"/>
    </font>
    <font>
      <vertAlign val="superscript"/>
      <sz val="9"/>
      <color indexed="12"/>
      <name val="Arial"/>
      <family val="2"/>
    </font>
    <font>
      <i/>
      <sz val="12"/>
      <color indexed="12"/>
      <name val="Arial Narrow"/>
      <family val="2"/>
    </font>
    <font>
      <b/>
      <sz val="9"/>
      <color indexed="12"/>
      <name val="Arial Greek"/>
      <family val="2"/>
    </font>
    <font>
      <sz val="9"/>
      <color indexed="22"/>
      <name val="Arial"/>
      <family val="2"/>
    </font>
    <font>
      <sz val="10"/>
      <color indexed="16"/>
      <name val="Arial"/>
      <family val="0"/>
    </font>
    <font>
      <b/>
      <sz val="16"/>
      <color indexed="17"/>
      <name val="Arial"/>
      <family val="0"/>
    </font>
    <font>
      <sz val="10"/>
      <color indexed="18"/>
      <name val="Arial"/>
      <family val="2"/>
    </font>
    <font>
      <b/>
      <sz val="10"/>
      <color indexed="9"/>
      <name val="Arial"/>
      <family val="0"/>
    </font>
    <font>
      <i/>
      <sz val="9"/>
      <name val="Arial"/>
      <family val="2"/>
    </font>
    <font>
      <b/>
      <sz val="14"/>
      <color indexed="17"/>
      <name val="Arial"/>
      <family val="2"/>
    </font>
    <font>
      <sz val="8"/>
      <name val="Tahoma"/>
      <family val="2"/>
    </font>
    <font>
      <b/>
      <sz val="10"/>
      <color indexed="10"/>
      <name val="Arial"/>
      <family val="2"/>
    </font>
  </fonts>
  <fills count="9">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18"/>
        <bgColor indexed="64"/>
      </patternFill>
    </fill>
    <fill>
      <patternFill patternType="solid">
        <fgColor indexed="41"/>
        <bgColor indexed="64"/>
      </patternFill>
    </fill>
  </fills>
  <borders count="18">
    <border>
      <left/>
      <right/>
      <top/>
      <bottom/>
      <diagonal/>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63"/>
      </left>
      <right>
        <color indexed="63"/>
      </right>
      <top>
        <color indexed="63"/>
      </top>
      <bottom/>
    </border>
    <border>
      <left style="thin">
        <color indexed="63"/>
      </left>
      <right>
        <color indexed="63"/>
      </right>
      <top/>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medium"/>
    </border>
    <border>
      <left style="thin"/>
      <right>
        <color indexed="63"/>
      </right>
      <top style="thin"/>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0" fillId="0" borderId="0" applyBorder="0">
      <alignment/>
      <protection/>
    </xf>
    <xf numFmtId="0" fontId="0" fillId="0" borderId="0">
      <alignment horizontal="center" vertical="top"/>
      <protection/>
    </xf>
    <xf numFmtId="0" fontId="0" fillId="0" borderId="0" applyBorder="0">
      <alignment/>
      <protection/>
    </xf>
    <xf numFmtId="9" fontId="0" fillId="0" borderId="0" applyFont="0" applyFill="0" applyBorder="0" applyAlignment="0" applyProtection="0"/>
  </cellStyleXfs>
  <cellXfs count="340">
    <xf numFmtId="0" fontId="0" fillId="0" borderId="0" xfId="0" applyAlignment="1">
      <alignment/>
    </xf>
    <xf numFmtId="0" fontId="2" fillId="0" borderId="0" xfId="0" applyFont="1" applyFill="1" applyBorder="1" applyAlignment="1">
      <alignment horizontal="left"/>
    </xf>
    <xf numFmtId="0" fontId="3" fillId="0" borderId="0" xfId="0" applyFont="1" applyFill="1" applyBorder="1" applyAlignment="1">
      <alignment/>
    </xf>
    <xf numFmtId="0" fontId="4" fillId="0" borderId="0" xfId="0" applyFont="1" applyFill="1" applyBorder="1" applyAlignment="1">
      <alignment vertical="justify" wrapText="1"/>
    </xf>
    <xf numFmtId="0" fontId="3" fillId="0" borderId="0" xfId="0" applyFont="1" applyFill="1" applyBorder="1" applyAlignment="1">
      <alignment horizontal="center"/>
    </xf>
    <xf numFmtId="0" fontId="3" fillId="0" borderId="0" xfId="0" applyFont="1" applyFill="1" applyBorder="1" applyAlignment="1">
      <alignment/>
    </xf>
    <xf numFmtId="0" fontId="9" fillId="0" borderId="0" xfId="0" applyFont="1" applyFill="1" applyBorder="1" applyAlignment="1">
      <alignment/>
    </xf>
    <xf numFmtId="0" fontId="0" fillId="0" borderId="1" xfId="0" applyBorder="1" applyAlignment="1">
      <alignment/>
    </xf>
    <xf numFmtId="0" fontId="0" fillId="0" borderId="0" xfId="0" applyBorder="1" applyAlignment="1">
      <alignment/>
    </xf>
    <xf numFmtId="0" fontId="3" fillId="0" borderId="0" xfId="0" applyFont="1" applyBorder="1" applyAlignment="1">
      <alignment horizontal="center"/>
    </xf>
    <xf numFmtId="0" fontId="0" fillId="0" borderId="0" xfId="0" applyNumberFormat="1" applyAlignment="1">
      <alignment/>
    </xf>
    <xf numFmtId="181" fontId="0" fillId="0" borderId="0" xfId="0" applyNumberFormat="1" applyAlignment="1">
      <alignment/>
    </xf>
    <xf numFmtId="0" fontId="0" fillId="2" borderId="0" xfId="0" applyFill="1" applyAlignment="1">
      <alignment/>
    </xf>
    <xf numFmtId="49" fontId="0" fillId="0" borderId="0" xfId="0" applyNumberFormat="1" applyAlignment="1">
      <alignment horizontal="center"/>
    </xf>
    <xf numFmtId="0" fontId="12" fillId="0" borderId="0" xfId="0" applyFont="1" applyAlignment="1">
      <alignment/>
    </xf>
    <xf numFmtId="179" fontId="0" fillId="0" borderId="0" xfId="0" applyNumberFormat="1" applyAlignment="1">
      <alignment/>
    </xf>
    <xf numFmtId="2" fontId="3" fillId="3" borderId="1" xfId="0" applyNumberFormat="1" applyFont="1" applyFill="1" applyBorder="1" applyAlignment="1" applyProtection="1">
      <alignment/>
      <protection/>
    </xf>
    <xf numFmtId="2" fontId="0" fillId="0" borderId="0" xfId="0" applyNumberFormat="1" applyAlignment="1">
      <alignment/>
    </xf>
    <xf numFmtId="0" fontId="12" fillId="4" borderId="0" xfId="0" applyFont="1" applyFill="1" applyAlignment="1">
      <alignment/>
    </xf>
    <xf numFmtId="0" fontId="17" fillId="0" borderId="0" xfId="0" applyFont="1" applyBorder="1" applyAlignment="1">
      <alignment horizontal="center"/>
    </xf>
    <xf numFmtId="0" fontId="18" fillId="0" borderId="0" xfId="0" applyFont="1" applyFill="1" applyBorder="1" applyAlignment="1">
      <alignment horizontal="center"/>
    </xf>
    <xf numFmtId="0" fontId="17" fillId="0" borderId="0" xfId="0" applyFont="1" applyFill="1" applyBorder="1" applyAlignment="1">
      <alignment/>
    </xf>
    <xf numFmtId="0" fontId="22"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horizontal="center"/>
    </xf>
    <xf numFmtId="0" fontId="4" fillId="0" borderId="0" xfId="0" applyFont="1" applyAlignment="1">
      <alignment horizontal="center"/>
    </xf>
    <xf numFmtId="0" fontId="0" fillId="0" borderId="0" xfId="0" applyAlignment="1">
      <alignment horizontal="center"/>
    </xf>
    <xf numFmtId="0" fontId="4" fillId="0" borderId="0" xfId="0" applyFont="1" applyAlignment="1">
      <alignment/>
    </xf>
    <xf numFmtId="0" fontId="0" fillId="0" borderId="0" xfId="0" applyAlignment="1">
      <alignment vertical="top"/>
    </xf>
    <xf numFmtId="0" fontId="0" fillId="0" borderId="0" xfId="0" applyFill="1" applyAlignment="1">
      <alignment vertical="top"/>
    </xf>
    <xf numFmtId="0" fontId="3" fillId="0" borderId="0" xfId="0" applyFont="1" applyBorder="1" applyAlignment="1">
      <alignment vertical="top" wrapText="1"/>
    </xf>
    <xf numFmtId="0" fontId="3" fillId="0" borderId="0" xfId="0" applyFont="1" applyBorder="1" applyAlignment="1">
      <alignment horizontal="left" vertical="top" wrapText="1"/>
    </xf>
    <xf numFmtId="0" fontId="0" fillId="0" borderId="0" xfId="0" applyAlignment="1">
      <alignment horizontal="center" vertical="top"/>
    </xf>
    <xf numFmtId="0" fontId="0" fillId="0" borderId="0" xfId="0" applyAlignment="1">
      <alignment horizontal="justify" vertical="top"/>
    </xf>
    <xf numFmtId="0" fontId="3" fillId="0" borderId="0" xfId="0" applyFont="1" applyFill="1" applyBorder="1" applyAlignment="1">
      <alignment horizontal="left" vertical="top" wrapText="1"/>
    </xf>
    <xf numFmtId="0" fontId="3" fillId="0" borderId="0" xfId="23" applyFont="1" applyFill="1" applyBorder="1" applyAlignment="1">
      <alignment vertical="top" wrapText="1"/>
      <protection/>
    </xf>
    <xf numFmtId="0" fontId="23" fillId="0" borderId="0" xfId="23" applyFont="1" applyFill="1" applyBorder="1" applyAlignment="1">
      <alignment vertical="top" wrapText="1"/>
      <protection/>
    </xf>
    <xf numFmtId="0" fontId="0" fillId="0" borderId="0" xfId="0" applyFill="1" applyAlignment="1">
      <alignment/>
    </xf>
    <xf numFmtId="0" fontId="0" fillId="0" borderId="0" xfId="0" applyFill="1" applyAlignment="1">
      <alignment horizontal="center"/>
    </xf>
    <xf numFmtId="0" fontId="3" fillId="2" borderId="0" xfId="0" applyFont="1" applyFill="1" applyBorder="1" applyAlignment="1">
      <alignment horizontal="left" vertical="top" wrapText="1"/>
    </xf>
    <xf numFmtId="0" fontId="3" fillId="2" borderId="0" xfId="0" applyFont="1" applyFill="1" applyBorder="1" applyAlignment="1">
      <alignmen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23" fillId="2" borderId="0" xfId="23" applyFont="1" applyFill="1" applyBorder="1" applyAlignment="1">
      <alignment vertical="top" wrapText="1"/>
      <protection/>
    </xf>
    <xf numFmtId="0" fontId="3" fillId="2" borderId="0" xfId="0" applyFont="1" applyFill="1" applyBorder="1" applyAlignment="1">
      <alignment vertical="top"/>
    </xf>
    <xf numFmtId="0" fontId="23" fillId="2" borderId="0" xfId="0" applyFont="1" applyFill="1" applyBorder="1" applyAlignment="1">
      <alignment horizontal="left" vertical="top" wrapText="1"/>
    </xf>
    <xf numFmtId="0" fontId="23" fillId="2" borderId="0" xfId="0" applyFont="1" applyFill="1" applyBorder="1" applyAlignment="1">
      <alignment vertical="top" wrapText="1"/>
    </xf>
    <xf numFmtId="0" fontId="25" fillId="2" borderId="0" xfId="21" applyFont="1" applyFill="1" applyBorder="1" applyAlignment="1">
      <alignment vertical="top" wrapText="1"/>
      <protection/>
    </xf>
    <xf numFmtId="0" fontId="25" fillId="2" borderId="0" xfId="0" applyFont="1" applyFill="1" applyBorder="1" applyAlignment="1">
      <alignment vertical="top" wrapText="1"/>
    </xf>
    <xf numFmtId="0" fontId="3" fillId="2" borderId="2" xfId="0" applyFont="1" applyFill="1" applyBorder="1" applyAlignment="1">
      <alignment vertical="top" wrapText="1"/>
    </xf>
    <xf numFmtId="0" fontId="0" fillId="2" borderId="0" xfId="0" applyFont="1" applyFill="1" applyBorder="1" applyAlignment="1">
      <alignment vertical="top" wrapText="1"/>
    </xf>
    <xf numFmtId="0" fontId="0" fillId="2" borderId="0" xfId="22" applyFont="1" applyFill="1" applyBorder="1" applyAlignment="1">
      <alignment vertical="top"/>
      <protection/>
    </xf>
    <xf numFmtId="190" fontId="0" fillId="0" borderId="0" xfId="0" applyNumberFormat="1" applyAlignment="1">
      <alignment/>
    </xf>
    <xf numFmtId="0" fontId="3" fillId="0" borderId="0" xfId="0" applyFont="1" applyFill="1" applyBorder="1" applyAlignment="1">
      <alignment horizontal="left"/>
    </xf>
    <xf numFmtId="0" fontId="0" fillId="0" borderId="0" xfId="0" applyFont="1" applyBorder="1" applyAlignment="1">
      <alignment/>
    </xf>
    <xf numFmtId="1" fontId="0" fillId="0" borderId="0" xfId="0" applyNumberFormat="1" applyAlignment="1">
      <alignment/>
    </xf>
    <xf numFmtId="2" fontId="0" fillId="0" borderId="1" xfId="0" applyNumberFormat="1" applyFont="1" applyBorder="1" applyAlignment="1" applyProtection="1">
      <alignment/>
      <protection locked="0"/>
    </xf>
    <xf numFmtId="0" fontId="0" fillId="0" borderId="1" xfId="0" applyFont="1" applyBorder="1" applyAlignment="1" applyProtection="1">
      <alignment horizontal="center"/>
      <protection locked="0"/>
    </xf>
    <xf numFmtId="0" fontId="0" fillId="0" borderId="1" xfId="0" applyFont="1" applyBorder="1" applyAlignment="1" applyProtection="1">
      <alignment/>
      <protection locked="0"/>
    </xf>
    <xf numFmtId="0" fontId="0" fillId="0" borderId="1" xfId="0" applyFont="1" applyFill="1" applyBorder="1" applyAlignment="1" applyProtection="1">
      <alignment horizontal="center"/>
      <protection locked="0"/>
    </xf>
    <xf numFmtId="0" fontId="0" fillId="3" borderId="1" xfId="0" applyFill="1" applyBorder="1" applyAlignment="1">
      <alignment/>
    </xf>
    <xf numFmtId="0" fontId="0" fillId="3" borderId="1" xfId="0" applyFont="1" applyFill="1" applyBorder="1" applyAlignment="1" applyProtection="1">
      <alignment/>
      <protection/>
    </xf>
    <xf numFmtId="15" fontId="0" fillId="3" borderId="1" xfId="0" applyNumberFormat="1" applyFont="1" applyFill="1" applyBorder="1" applyAlignment="1" applyProtection="1">
      <alignment/>
      <protection/>
    </xf>
    <xf numFmtId="0" fontId="0" fillId="3" borderId="1" xfId="0" applyFont="1" applyFill="1" applyBorder="1" applyAlignment="1" applyProtection="1">
      <alignment horizontal="center"/>
      <protection/>
    </xf>
    <xf numFmtId="2" fontId="0" fillId="3" borderId="1" xfId="0" applyNumberFormat="1" applyFont="1" applyFill="1" applyBorder="1" applyAlignment="1" applyProtection="1">
      <alignment/>
      <protection/>
    </xf>
    <xf numFmtId="2" fontId="0" fillId="0" borderId="1" xfId="0" applyNumberFormat="1" applyFont="1" applyFill="1" applyBorder="1" applyAlignment="1" applyProtection="1">
      <alignment/>
      <protection locked="0"/>
    </xf>
    <xf numFmtId="0" fontId="0" fillId="0" borderId="1" xfId="0" applyBorder="1" applyAlignment="1" applyProtection="1">
      <alignment/>
      <protection locked="0"/>
    </xf>
    <xf numFmtId="194" fontId="0" fillId="0" borderId="1" xfId="0" applyNumberFormat="1" applyFont="1" applyBorder="1" applyAlignment="1" applyProtection="1">
      <alignment/>
      <protection locked="0"/>
    </xf>
    <xf numFmtId="0" fontId="25" fillId="2" borderId="0" xfId="0" applyFont="1" applyFill="1" applyBorder="1" applyAlignment="1">
      <alignment horizontal="left" vertical="top" wrapText="1"/>
    </xf>
    <xf numFmtId="0" fontId="24" fillId="2" borderId="0" xfId="23" applyFont="1" applyFill="1" applyBorder="1" applyAlignment="1">
      <alignment vertical="top" wrapText="1"/>
      <protection/>
    </xf>
    <xf numFmtId="0" fontId="3" fillId="2" borderId="0" xfId="23" applyFont="1" applyFill="1" applyBorder="1" applyAlignment="1">
      <alignment vertical="top" wrapText="1"/>
      <protection/>
    </xf>
    <xf numFmtId="0" fontId="25" fillId="2" borderId="0" xfId="23" applyFont="1" applyFill="1" applyBorder="1" applyAlignment="1">
      <alignment vertical="top" wrapText="1"/>
      <protection/>
    </xf>
    <xf numFmtId="0" fontId="10" fillId="2" borderId="0" xfId="23" applyFont="1" applyFill="1" applyBorder="1" applyAlignment="1">
      <alignment vertical="top" wrapText="1"/>
      <protection/>
    </xf>
    <xf numFmtId="0" fontId="24" fillId="2" borderId="0" xfId="23" applyFont="1" applyFill="1" applyBorder="1" applyAlignment="1">
      <alignment horizontal="left" vertical="top" wrapText="1"/>
      <protection/>
    </xf>
    <xf numFmtId="0" fontId="0" fillId="0" borderId="0" xfId="0" applyFont="1" applyAlignment="1">
      <alignment horizontal="center"/>
    </xf>
    <xf numFmtId="195" fontId="0" fillId="0" borderId="0" xfId="0" applyNumberFormat="1" applyAlignment="1">
      <alignment/>
    </xf>
    <xf numFmtId="0" fontId="29" fillId="0" borderId="0" xfId="0" applyFont="1" applyAlignment="1">
      <alignment/>
    </xf>
    <xf numFmtId="0" fontId="29" fillId="0" borderId="0" xfId="0" applyFont="1" applyFill="1" applyAlignment="1">
      <alignment/>
    </xf>
    <xf numFmtId="0" fontId="0" fillId="4" borderId="0" xfId="0" applyFill="1" applyAlignment="1">
      <alignment/>
    </xf>
    <xf numFmtId="14" fontId="0" fillId="4" borderId="0" xfId="0" applyNumberFormat="1" applyFill="1" applyAlignment="1">
      <alignment/>
    </xf>
    <xf numFmtId="188" fontId="0" fillId="0" borderId="0" xfId="0" applyNumberFormat="1" applyAlignment="1">
      <alignment/>
    </xf>
    <xf numFmtId="0" fontId="0" fillId="4" borderId="0" xfId="0" applyFont="1" applyFill="1" applyAlignment="1">
      <alignment/>
    </xf>
    <xf numFmtId="0" fontId="3" fillId="0" borderId="0" xfId="0" applyFont="1" applyFill="1" applyBorder="1" applyAlignment="1">
      <alignment vertical="top" wrapText="1"/>
    </xf>
    <xf numFmtId="0" fontId="3" fillId="5" borderId="0" xfId="0" applyFont="1" applyFill="1" applyBorder="1" applyAlignment="1">
      <alignment vertical="top" wrapText="1"/>
    </xf>
    <xf numFmtId="1" fontId="3" fillId="0" borderId="1" xfId="0" applyNumberFormat="1" applyFont="1" applyFill="1" applyBorder="1" applyAlignment="1" applyProtection="1">
      <alignment horizontal="center"/>
      <protection/>
    </xf>
    <xf numFmtId="2" fontId="3" fillId="0" borderId="1" xfId="0" applyNumberFormat="1" applyFont="1" applyBorder="1" applyAlignment="1" applyProtection="1">
      <alignment/>
      <protection/>
    </xf>
    <xf numFmtId="0" fontId="3" fillId="0" borderId="1" xfId="0" applyFont="1" applyBorder="1" applyAlignment="1" applyProtection="1">
      <alignment/>
      <protection/>
    </xf>
    <xf numFmtId="1" fontId="3" fillId="0" borderId="1" xfId="0" applyNumberFormat="1" applyFont="1" applyFill="1" applyBorder="1" applyAlignment="1" applyProtection="1" quotePrefix="1">
      <alignment horizontal="center"/>
      <protection/>
    </xf>
    <xf numFmtId="0" fontId="0" fillId="0" borderId="0" xfId="0" applyAlignment="1" applyProtection="1">
      <alignment/>
      <protection/>
    </xf>
    <xf numFmtId="0" fontId="0" fillId="0" borderId="4" xfId="0" applyBorder="1" applyAlignment="1" applyProtection="1">
      <alignment vertical="justify" textRotation="51" wrapText="1" indent="9" readingOrder="1"/>
      <protection/>
    </xf>
    <xf numFmtId="0" fontId="0" fillId="0" borderId="0" xfId="0" applyAlignment="1" applyProtection="1">
      <alignment horizontal="left"/>
      <protection/>
    </xf>
    <xf numFmtId="0" fontId="0" fillId="0" borderId="5" xfId="0" applyAlignment="1" applyProtection="1">
      <alignment vertical="justify" textRotation="51" wrapText="1" indent="9" readingOrder="1"/>
      <protection/>
    </xf>
    <xf numFmtId="0" fontId="0" fillId="0" borderId="6" xfId="0" applyBorder="1" applyAlignment="1" applyProtection="1">
      <alignment/>
      <protection/>
    </xf>
    <xf numFmtId="0" fontId="0" fillId="4" borderId="0" xfId="0" applyFill="1" applyAlignment="1" applyProtection="1">
      <alignment/>
      <protection/>
    </xf>
    <xf numFmtId="0" fontId="0" fillId="6" borderId="0" xfId="0" applyFill="1" applyAlignment="1" applyProtection="1">
      <alignment/>
      <protection/>
    </xf>
    <xf numFmtId="0" fontId="0" fillId="0" borderId="6" xfId="0" applyBorder="1" applyAlignment="1" applyProtection="1">
      <alignment horizontal="center"/>
      <protection/>
    </xf>
    <xf numFmtId="0" fontId="0" fillId="4" borderId="7" xfId="0" applyFill="1" applyBorder="1" applyAlignment="1" applyProtection="1">
      <alignment horizontal="center"/>
      <protection/>
    </xf>
    <xf numFmtId="0" fontId="0" fillId="0" borderId="0" xfId="0" applyAlignment="1" applyProtection="1">
      <alignment/>
      <protection/>
    </xf>
    <xf numFmtId="2" fontId="0" fillId="3" borderId="1" xfId="0" applyNumberFormat="1" applyFont="1" applyFill="1" applyBorder="1" applyAlignment="1" applyProtection="1">
      <alignment/>
      <protection locked="0"/>
    </xf>
    <xf numFmtId="0" fontId="0" fillId="0" borderId="0" xfId="0" applyAlignment="1" quotePrefix="1">
      <alignment/>
    </xf>
    <xf numFmtId="195" fontId="0" fillId="0" borderId="1" xfId="0" applyNumberFormat="1" applyFont="1" applyBorder="1" applyAlignment="1" applyProtection="1">
      <alignment/>
      <protection locked="0"/>
    </xf>
    <xf numFmtId="2" fontId="3" fillId="0" borderId="1" xfId="0" applyNumberFormat="1" applyFont="1" applyBorder="1" applyAlignment="1" applyProtection="1">
      <alignment/>
      <protection locked="0"/>
    </xf>
    <xf numFmtId="2" fontId="0" fillId="0" borderId="1" xfId="0" applyNumberFormat="1" applyBorder="1" applyAlignment="1" applyProtection="1">
      <alignment/>
      <protection locked="0"/>
    </xf>
    <xf numFmtId="194" fontId="3" fillId="0" borderId="1" xfId="0" applyNumberFormat="1" applyFont="1" applyBorder="1" applyAlignment="1" applyProtection="1">
      <alignment/>
      <protection/>
    </xf>
    <xf numFmtId="1" fontId="3" fillId="0" borderId="8" xfId="0" applyNumberFormat="1" applyFont="1" applyFill="1" applyBorder="1" applyAlignment="1" applyProtection="1">
      <alignment horizontal="center"/>
      <protection/>
    </xf>
    <xf numFmtId="0" fontId="3" fillId="0" borderId="8" xfId="0" applyFont="1" applyFill="1" applyBorder="1" applyAlignment="1" applyProtection="1">
      <alignment horizontal="center"/>
      <protection/>
    </xf>
    <xf numFmtId="2" fontId="3" fillId="0" borderId="1" xfId="0" applyNumberFormat="1" applyFont="1" applyFill="1" applyBorder="1" applyAlignment="1" applyProtection="1">
      <alignment horizontal="center"/>
      <protection/>
    </xf>
    <xf numFmtId="0" fontId="3" fillId="3" borderId="1" xfId="0" applyFont="1" applyFill="1" applyBorder="1" applyAlignment="1" applyProtection="1">
      <alignment/>
      <protection/>
    </xf>
    <xf numFmtId="2" fontId="3" fillId="0" borderId="1" xfId="0" applyNumberFormat="1" applyFont="1" applyFill="1" applyBorder="1" applyAlignment="1" applyProtection="1">
      <alignment/>
      <protection locked="0"/>
    </xf>
    <xf numFmtId="2" fontId="3" fillId="0" borderId="8" xfId="0" applyNumberFormat="1" applyFont="1" applyFill="1" applyBorder="1" applyAlignment="1" applyProtection="1">
      <alignment horizontal="center"/>
      <protection locked="0"/>
    </xf>
    <xf numFmtId="1" fontId="3" fillId="0" borderId="1" xfId="0" applyNumberFormat="1" applyFont="1" applyBorder="1" applyAlignment="1" applyProtection="1">
      <alignment/>
      <protection/>
    </xf>
    <xf numFmtId="0" fontId="0" fillId="2" borderId="0" xfId="0" applyFill="1" applyAlignment="1">
      <alignment wrapText="1"/>
    </xf>
    <xf numFmtId="0" fontId="0" fillId="0" borderId="0" xfId="0" applyAlignment="1" applyProtection="1">
      <alignment/>
      <protection locked="0"/>
    </xf>
    <xf numFmtId="0" fontId="3" fillId="2" borderId="9" xfId="0" applyFont="1" applyFill="1" applyBorder="1" applyAlignment="1" applyProtection="1">
      <alignment horizontal="center"/>
      <protection/>
    </xf>
    <xf numFmtId="1" fontId="3" fillId="2" borderId="10" xfId="0" applyNumberFormat="1" applyFont="1" applyFill="1" applyBorder="1" applyAlignment="1" applyProtection="1">
      <alignment horizontal="center"/>
      <protection/>
    </xf>
    <xf numFmtId="1" fontId="3" fillId="2" borderId="1" xfId="0" applyNumberFormat="1" applyFont="1" applyFill="1" applyBorder="1" applyAlignment="1" applyProtection="1">
      <alignment/>
      <protection/>
    </xf>
    <xf numFmtId="1" fontId="3" fillId="2" borderId="1" xfId="0" applyNumberFormat="1" applyFont="1" applyFill="1" applyBorder="1" applyAlignment="1" applyProtection="1" quotePrefix="1">
      <alignment horizontal="center"/>
      <protection/>
    </xf>
    <xf numFmtId="0" fontId="3" fillId="2" borderId="1" xfId="0" applyFont="1" applyFill="1" applyBorder="1" applyAlignment="1" applyProtection="1">
      <alignment/>
      <protection/>
    </xf>
    <xf numFmtId="194" fontId="3" fillId="2" borderId="1" xfId="0" applyNumberFormat="1" applyFont="1" applyFill="1" applyBorder="1" applyAlignment="1" applyProtection="1">
      <alignment/>
      <protection/>
    </xf>
    <xf numFmtId="1" fontId="3" fillId="2" borderId="8" xfId="0" applyNumberFormat="1" applyFont="1" applyFill="1" applyBorder="1" applyAlignment="1" applyProtection="1">
      <alignment horizontal="center"/>
      <protection/>
    </xf>
    <xf numFmtId="0" fontId="3" fillId="2" borderId="8" xfId="0" applyFont="1" applyFill="1" applyBorder="1" applyAlignment="1" applyProtection="1">
      <alignment horizontal="center"/>
      <protection/>
    </xf>
    <xf numFmtId="0" fontId="23" fillId="2" borderId="1" xfId="0" applyFont="1" applyFill="1" applyBorder="1" applyAlignment="1" applyProtection="1">
      <alignment/>
      <protection/>
    </xf>
    <xf numFmtId="0" fontId="0" fillId="2" borderId="1" xfId="0" applyFont="1" applyFill="1" applyBorder="1" applyAlignment="1" applyProtection="1">
      <alignment/>
      <protection/>
    </xf>
    <xf numFmtId="15" fontId="0" fillId="2" borderId="1" xfId="0" applyNumberFormat="1" applyFont="1" applyFill="1" applyBorder="1" applyAlignment="1" applyProtection="1">
      <alignment/>
      <protection/>
    </xf>
    <xf numFmtId="0" fontId="0" fillId="2" borderId="1" xfId="0" applyFill="1" applyBorder="1" applyAlignment="1" applyProtection="1">
      <alignment/>
      <protection/>
    </xf>
    <xf numFmtId="0" fontId="0" fillId="2" borderId="1" xfId="0" applyFont="1" applyFill="1" applyBorder="1" applyAlignment="1" applyProtection="1">
      <alignment horizontal="center"/>
      <protection/>
    </xf>
    <xf numFmtId="2" fontId="0" fillId="2" borderId="1" xfId="0" applyNumberFormat="1" applyFont="1" applyFill="1" applyBorder="1" applyAlignment="1" applyProtection="1">
      <alignment/>
      <protection/>
    </xf>
    <xf numFmtId="49" fontId="3" fillId="2" borderId="1" xfId="0" applyNumberFormat="1" applyFont="1" applyFill="1" applyBorder="1" applyAlignment="1" applyProtection="1">
      <alignment horizontal="center"/>
      <protection/>
    </xf>
    <xf numFmtId="0" fontId="0" fillId="2" borderId="1" xfId="0" applyFont="1" applyFill="1" applyBorder="1" applyAlignment="1" applyProtection="1">
      <alignment horizontal="center"/>
      <protection locked="0"/>
    </xf>
    <xf numFmtId="0" fontId="0" fillId="2" borderId="1" xfId="0" applyFill="1" applyBorder="1" applyAlignment="1" applyProtection="1">
      <alignment/>
      <protection locked="0"/>
    </xf>
    <xf numFmtId="194" fontId="0" fillId="2" borderId="1"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2" fontId="0" fillId="2" borderId="1" xfId="0" applyNumberFormat="1" applyFill="1" applyBorder="1" applyAlignment="1" applyProtection="1">
      <alignment/>
      <protection locked="0"/>
    </xf>
    <xf numFmtId="2" fontId="0" fillId="2" borderId="1" xfId="0" applyNumberFormat="1" applyFont="1" applyFill="1" applyBorder="1" applyAlignment="1" applyProtection="1">
      <alignment/>
      <protection locked="0"/>
    </xf>
    <xf numFmtId="195" fontId="0" fillId="2" borderId="1" xfId="0" applyNumberFormat="1" applyFont="1" applyFill="1" applyBorder="1" applyAlignment="1" applyProtection="1">
      <alignment/>
      <protection locked="0"/>
    </xf>
    <xf numFmtId="49" fontId="3" fillId="0" borderId="1" xfId="0" applyNumberFormat="1" applyFont="1" applyFill="1" applyBorder="1" applyAlignment="1" applyProtection="1">
      <alignment horizontal="center"/>
      <protection/>
    </xf>
    <xf numFmtId="1" fontId="3" fillId="2" borderId="10" xfId="0" applyNumberFormat="1" applyFont="1" applyFill="1" applyBorder="1" applyAlignment="1" applyProtection="1">
      <alignment/>
      <protection/>
    </xf>
    <xf numFmtId="1" fontId="23" fillId="2" borderId="1" xfId="0" applyNumberFormat="1" applyFont="1" applyFill="1" applyBorder="1" applyAlignment="1" applyProtection="1">
      <alignment/>
      <protection/>
    </xf>
    <xf numFmtId="1" fontId="3" fillId="2" borderId="1" xfId="0" applyNumberFormat="1" applyFont="1" applyFill="1" applyBorder="1" applyAlignment="1" applyProtection="1">
      <alignment horizontal="center"/>
      <protection/>
    </xf>
    <xf numFmtId="0" fontId="0" fillId="2" borderId="0" xfId="0" applyFill="1" applyAlignment="1">
      <alignment/>
    </xf>
    <xf numFmtId="49" fontId="0" fillId="0" borderId="0" xfId="0" applyNumberFormat="1" applyAlignment="1">
      <alignment/>
    </xf>
    <xf numFmtId="198" fontId="0" fillId="0" borderId="0" xfId="0" applyNumberFormat="1" applyAlignment="1">
      <alignment/>
    </xf>
    <xf numFmtId="14" fontId="0" fillId="0" borderId="0" xfId="0" applyNumberFormat="1" applyAlignment="1">
      <alignment/>
    </xf>
    <xf numFmtId="0" fontId="27" fillId="7" borderId="0" xfId="0" applyFont="1" applyFill="1" applyAlignment="1">
      <alignment/>
    </xf>
    <xf numFmtId="0" fontId="35" fillId="7" borderId="0" xfId="0" applyFont="1" applyFill="1" applyAlignment="1">
      <alignment/>
    </xf>
    <xf numFmtId="0" fontId="12" fillId="7" borderId="0" xfId="0" applyFont="1" applyFill="1" applyAlignment="1">
      <alignment/>
    </xf>
    <xf numFmtId="0" fontId="38" fillId="7" borderId="0" xfId="0" applyFont="1" applyFill="1" applyAlignment="1">
      <alignment horizontal="center" vertical="top" wrapText="1"/>
    </xf>
    <xf numFmtId="0" fontId="35" fillId="7" borderId="0" xfId="0" applyFont="1" applyFill="1" applyAlignment="1">
      <alignment horizontal="justify" vertical="top" wrapText="1"/>
    </xf>
    <xf numFmtId="0" fontId="36" fillId="8" borderId="0" xfId="0" applyFont="1" applyFill="1" applyAlignment="1">
      <alignment horizontal="center"/>
    </xf>
    <xf numFmtId="0" fontId="8" fillId="0" borderId="0" xfId="0" applyFont="1" applyAlignment="1">
      <alignment horizontal="center" vertical="top" wrapText="1"/>
    </xf>
    <xf numFmtId="0" fontId="0" fillId="0" borderId="0" xfId="0" applyAlignment="1">
      <alignment wrapText="1"/>
    </xf>
    <xf numFmtId="1" fontId="3" fillId="2" borderId="1" xfId="0" applyNumberFormat="1" applyFont="1" applyFill="1" applyBorder="1" applyAlignment="1" applyProtection="1">
      <alignment/>
      <protection locked="0"/>
    </xf>
    <xf numFmtId="0" fontId="0" fillId="0" borderId="1" xfId="0" applyFont="1" applyBorder="1" applyAlignment="1" applyProtection="1">
      <alignment/>
      <protection/>
    </xf>
    <xf numFmtId="2" fontId="0" fillId="0" borderId="1" xfId="0" applyNumberFormat="1" applyFont="1" applyBorder="1" applyAlignment="1" applyProtection="1">
      <alignment/>
      <protection/>
    </xf>
    <xf numFmtId="1" fontId="3" fillId="0" borderId="1" xfId="0" applyNumberFormat="1" applyFont="1" applyFill="1" applyBorder="1" applyAlignment="1" applyProtection="1">
      <alignment/>
      <protection/>
    </xf>
    <xf numFmtId="0" fontId="0" fillId="0" borderId="1" xfId="0" applyFont="1" applyFill="1" applyBorder="1" applyAlignment="1" applyProtection="1">
      <alignment horizontal="center"/>
      <protection/>
    </xf>
    <xf numFmtId="0" fontId="0" fillId="0" borderId="1" xfId="0" applyBorder="1" applyAlignment="1" applyProtection="1">
      <alignment/>
      <protection/>
    </xf>
    <xf numFmtId="0" fontId="0" fillId="0" borderId="1" xfId="0" applyFont="1" applyBorder="1" applyAlignment="1" applyProtection="1">
      <alignment horizontal="center"/>
      <protection/>
    </xf>
    <xf numFmtId="2" fontId="0" fillId="0" borderId="1" xfId="0" applyNumberFormat="1" applyBorder="1" applyAlignment="1" applyProtection="1">
      <alignment/>
      <protection/>
    </xf>
    <xf numFmtId="2" fontId="0" fillId="0" borderId="1" xfId="0" applyNumberFormat="1" applyFont="1" applyFill="1" applyBorder="1" applyAlignment="1" applyProtection="1">
      <alignment/>
      <protection/>
    </xf>
    <xf numFmtId="195" fontId="0" fillId="0" borderId="1" xfId="0" applyNumberFormat="1" applyFont="1" applyBorder="1" applyAlignment="1" applyProtection="1">
      <alignment/>
      <protection/>
    </xf>
    <xf numFmtId="0" fontId="40" fillId="8" borderId="0" xfId="0" applyFont="1" applyFill="1" applyAlignment="1">
      <alignment wrapText="1"/>
    </xf>
    <xf numFmtId="0" fontId="38" fillId="7" borderId="0" xfId="0" applyFont="1" applyFill="1" applyAlignment="1">
      <alignment horizontal="center"/>
    </xf>
    <xf numFmtId="0" fontId="38" fillId="7" borderId="0" xfId="0" applyFont="1" applyFill="1" applyAlignment="1">
      <alignment vertical="top"/>
    </xf>
    <xf numFmtId="0" fontId="3" fillId="4" borderId="8" xfId="0" applyFont="1" applyFill="1" applyBorder="1" applyAlignment="1" applyProtection="1">
      <alignment horizontal="center"/>
      <protection locked="0"/>
    </xf>
    <xf numFmtId="0" fontId="3" fillId="4" borderId="7" xfId="0" applyFont="1" applyFill="1" applyBorder="1" applyAlignment="1" applyProtection="1">
      <alignment horizontal="center"/>
      <protection locked="0"/>
    </xf>
    <xf numFmtId="0" fontId="3" fillId="4" borderId="11" xfId="0" applyFont="1" applyFill="1" applyBorder="1" applyAlignment="1" applyProtection="1">
      <alignment horizontal="center"/>
      <protection/>
    </xf>
    <xf numFmtId="0" fontId="3" fillId="4" borderId="0" xfId="0" applyFont="1" applyFill="1" applyBorder="1" applyAlignment="1" applyProtection="1">
      <alignment horizontal="center"/>
      <protection/>
    </xf>
    <xf numFmtId="0" fontId="3" fillId="4" borderId="12" xfId="0" applyFont="1" applyFill="1" applyBorder="1" applyAlignment="1" applyProtection="1">
      <alignment horizontal="center"/>
      <protection/>
    </xf>
    <xf numFmtId="0" fontId="3" fillId="4" borderId="13" xfId="0" applyFont="1" applyFill="1" applyBorder="1" applyAlignment="1" applyProtection="1">
      <alignment horizontal="center"/>
      <protection/>
    </xf>
    <xf numFmtId="0" fontId="3" fillId="4" borderId="14" xfId="0" applyFont="1" applyFill="1" applyBorder="1" applyAlignment="1" applyProtection="1">
      <alignment horizontal="center"/>
      <protection/>
    </xf>
    <xf numFmtId="0" fontId="0" fillId="0" borderId="6" xfId="0" applyBorder="1" applyAlignment="1">
      <alignment horizontal="center" vertical="center"/>
    </xf>
    <xf numFmtId="0" fontId="0" fillId="0" borderId="7" xfId="0" applyFont="1" applyBorder="1" applyAlignment="1">
      <alignment horizontal="center" vertical="center"/>
    </xf>
    <xf numFmtId="0" fontId="0" fillId="0" borderId="7" xfId="0" applyBorder="1" applyAlignment="1">
      <alignment horizontal="center" vertical="center"/>
    </xf>
    <xf numFmtId="0" fontId="4" fillId="0" borderId="0" xfId="0" applyFont="1" applyAlignment="1" applyProtection="1">
      <alignment horizontal="center"/>
      <protection/>
    </xf>
    <xf numFmtId="0" fontId="4" fillId="0" borderId="0" xfId="0" applyFont="1" applyBorder="1" applyAlignment="1">
      <alignment horizontal="center"/>
    </xf>
    <xf numFmtId="0" fontId="27" fillId="8" borderId="0" xfId="0" applyFont="1" applyFill="1" applyAlignment="1">
      <alignment/>
    </xf>
    <xf numFmtId="0" fontId="20" fillId="8" borderId="0" xfId="0" applyFont="1" applyFill="1" applyAlignment="1">
      <alignment horizontal="justify" vertical="top" wrapText="1"/>
    </xf>
    <xf numFmtId="0" fontId="37" fillId="8" borderId="0" xfId="0" applyFont="1" applyFill="1" applyAlignment="1">
      <alignment horizontal="justify" vertical="top" wrapText="1"/>
    </xf>
    <xf numFmtId="0" fontId="27" fillId="8" borderId="0" xfId="0" applyFont="1" applyFill="1" applyAlignment="1">
      <alignment wrapText="1"/>
    </xf>
    <xf numFmtId="0" fontId="20" fillId="8" borderId="0" xfId="0" applyFont="1" applyFill="1" applyAlignment="1">
      <alignment/>
    </xf>
    <xf numFmtId="0" fontId="20" fillId="8" borderId="0" xfId="0" applyFont="1" applyFill="1" applyAlignment="1">
      <alignment wrapText="1"/>
    </xf>
    <xf numFmtId="0" fontId="20" fillId="8" borderId="0" xfId="0" applyFont="1" applyFill="1" applyAlignment="1">
      <alignment horizontal="left" wrapText="1"/>
    </xf>
    <xf numFmtId="0" fontId="27" fillId="8" borderId="0" xfId="0" applyFont="1" applyFill="1" applyAlignment="1">
      <alignment horizontal="left" wrapText="1"/>
    </xf>
    <xf numFmtId="0" fontId="27" fillId="8" borderId="0" xfId="0" applyFont="1" applyFill="1" applyAlignment="1">
      <alignment wrapText="1"/>
    </xf>
    <xf numFmtId="0" fontId="27" fillId="8" borderId="0" xfId="0" applyFont="1" applyFill="1" applyAlignment="1">
      <alignment horizontal="justify" vertical="top" wrapText="1"/>
    </xf>
    <xf numFmtId="0" fontId="2" fillId="8" borderId="0" xfId="0" applyFont="1" applyFill="1" applyBorder="1" applyAlignment="1">
      <alignment horizontal="right"/>
    </xf>
    <xf numFmtId="0" fontId="2" fillId="8" borderId="0" xfId="0" applyFont="1" applyFill="1" applyBorder="1" applyAlignment="1">
      <alignment horizontal="left"/>
    </xf>
    <xf numFmtId="0" fontId="3" fillId="8" borderId="0" xfId="0" applyFont="1" applyFill="1" applyBorder="1" applyAlignment="1">
      <alignment/>
    </xf>
    <xf numFmtId="0" fontId="32" fillId="8" borderId="0" xfId="0" applyFont="1" applyFill="1" applyBorder="1" applyAlignment="1" applyProtection="1">
      <alignment horizontal="center"/>
      <protection/>
    </xf>
    <xf numFmtId="0" fontId="18" fillId="8" borderId="0" xfId="0" applyFont="1" applyFill="1" applyBorder="1" applyAlignment="1">
      <alignment horizontal="center"/>
    </xf>
    <xf numFmtId="0" fontId="3" fillId="8" borderId="0" xfId="0" applyFont="1" applyFill="1" applyBorder="1" applyAlignment="1" applyProtection="1">
      <alignment/>
      <protection/>
    </xf>
    <xf numFmtId="0" fontId="19" fillId="8" borderId="0" xfId="0" applyFont="1" applyFill="1" applyBorder="1" applyAlignment="1" applyProtection="1">
      <alignment/>
      <protection/>
    </xf>
    <xf numFmtId="0" fontId="20" fillId="8" borderId="0" xfId="0" applyFont="1" applyFill="1" applyBorder="1" applyAlignment="1" applyProtection="1">
      <alignment horizontal="left" vertical="justify" wrapText="1"/>
      <protection/>
    </xf>
    <xf numFmtId="0" fontId="0" fillId="8" borderId="0" xfId="0" applyFill="1" applyAlignment="1">
      <alignment horizontal="left" vertical="justify" wrapText="1"/>
    </xf>
    <xf numFmtId="0" fontId="4" fillId="8" borderId="0" xfId="0" applyFont="1" applyFill="1" applyBorder="1" applyAlignment="1" applyProtection="1">
      <alignment vertical="justify" wrapText="1"/>
      <protection/>
    </xf>
    <xf numFmtId="0" fontId="20" fillId="8" borderId="0" xfId="0" applyFont="1" applyFill="1" applyBorder="1" applyAlignment="1" applyProtection="1">
      <alignment horizontal="center" vertical="top" wrapText="1"/>
      <protection/>
    </xf>
    <xf numFmtId="0" fontId="20" fillId="8" borderId="11" xfId="0" applyFont="1" applyFill="1" applyBorder="1" applyAlignment="1" applyProtection="1">
      <alignment horizontal="center" vertical="justify" wrapText="1"/>
      <protection/>
    </xf>
    <xf numFmtId="0" fontId="20" fillId="8" borderId="0" xfId="0" applyFont="1" applyFill="1" applyBorder="1" applyAlignment="1" applyProtection="1">
      <alignment horizontal="center" vertical="justify" wrapText="1"/>
      <protection/>
    </xf>
    <xf numFmtId="0" fontId="4" fillId="8" borderId="0" xfId="0" applyFont="1" applyFill="1" applyBorder="1" applyAlignment="1">
      <alignment vertical="justify" wrapText="1"/>
    </xf>
    <xf numFmtId="0" fontId="5" fillId="8" borderId="0" xfId="0" applyFont="1" applyFill="1" applyBorder="1" applyAlignment="1" applyProtection="1">
      <alignment horizontal="center"/>
      <protection/>
    </xf>
    <xf numFmtId="0" fontId="19" fillId="8" borderId="0" xfId="0" applyFont="1" applyFill="1" applyBorder="1" applyAlignment="1" applyProtection="1">
      <alignment horizontal="left"/>
      <protection/>
    </xf>
    <xf numFmtId="0" fontId="3" fillId="8" borderId="0" xfId="0" applyFont="1" applyFill="1" applyBorder="1" applyAlignment="1" applyProtection="1">
      <alignment horizontal="left"/>
      <protection/>
    </xf>
    <xf numFmtId="0" fontId="3" fillId="8" borderId="0" xfId="0" applyFont="1" applyFill="1" applyBorder="1" applyAlignment="1" applyProtection="1">
      <alignment horizontal="center"/>
      <protection/>
    </xf>
    <xf numFmtId="0" fontId="33" fillId="8" borderId="0" xfId="0" applyFont="1" applyFill="1" applyBorder="1" applyAlignment="1" applyProtection="1">
      <alignment horizontal="left" vertical="top" indent="2"/>
      <protection/>
    </xf>
    <xf numFmtId="0" fontId="3" fillId="8" borderId="0" xfId="0" applyFont="1" applyFill="1" applyBorder="1" applyAlignment="1" applyProtection="1">
      <alignment horizontal="left"/>
      <protection/>
    </xf>
    <xf numFmtId="0" fontId="7" fillId="8" borderId="0" xfId="0" applyFont="1" applyFill="1" applyBorder="1" applyAlignment="1" applyProtection="1">
      <alignment/>
      <protection/>
    </xf>
    <xf numFmtId="0" fontId="6" fillId="8" borderId="0" xfId="0" applyFont="1" applyFill="1" applyBorder="1" applyAlignment="1" applyProtection="1">
      <alignment horizontal="center"/>
      <protection/>
    </xf>
    <xf numFmtId="0" fontId="3" fillId="8" borderId="0" xfId="0" applyFont="1" applyFill="1" applyBorder="1" applyAlignment="1" applyProtection="1">
      <alignment/>
      <protection/>
    </xf>
    <xf numFmtId="0" fontId="3" fillId="8" borderId="0" xfId="0" applyFont="1" applyFill="1" applyBorder="1" applyAlignment="1" applyProtection="1">
      <alignment/>
      <protection/>
    </xf>
    <xf numFmtId="0" fontId="21" fillId="8" borderId="0" xfId="0" applyFont="1" applyFill="1" applyBorder="1" applyAlignment="1" applyProtection="1">
      <alignment horizontal="left" indent="1"/>
      <protection/>
    </xf>
    <xf numFmtId="0" fontId="19" fillId="8" borderId="0" xfId="0" applyFont="1" applyFill="1" applyBorder="1" applyAlignment="1" applyProtection="1">
      <alignment horizontal="left"/>
      <protection/>
    </xf>
    <xf numFmtId="0" fontId="3" fillId="8" borderId="0" xfId="0" applyFont="1" applyFill="1" applyBorder="1" applyAlignment="1" applyProtection="1">
      <alignment horizontal="left" indent="1"/>
      <protection/>
    </xf>
    <xf numFmtId="0" fontId="21" fillId="8" borderId="0" xfId="0" applyFont="1" applyFill="1" applyBorder="1" applyAlignment="1" applyProtection="1">
      <alignment horizontal="left"/>
      <protection/>
    </xf>
    <xf numFmtId="0" fontId="9" fillId="8" borderId="0" xfId="0" applyFont="1" applyFill="1" applyBorder="1" applyAlignment="1" applyProtection="1">
      <alignment/>
      <protection/>
    </xf>
    <xf numFmtId="0" fontId="19" fillId="8" borderId="8" xfId="0" applyFont="1" applyFill="1" applyBorder="1" applyAlignment="1" applyProtection="1">
      <alignment/>
      <protection/>
    </xf>
    <xf numFmtId="0" fontId="19" fillId="8" borderId="7" xfId="0" applyFont="1" applyFill="1" applyBorder="1" applyAlignment="1" applyProtection="1">
      <alignment/>
      <protection/>
    </xf>
    <xf numFmtId="0" fontId="19" fillId="8" borderId="15" xfId="0" applyFont="1" applyFill="1" applyBorder="1" applyAlignment="1" applyProtection="1">
      <alignment/>
      <protection/>
    </xf>
    <xf numFmtId="0" fontId="3" fillId="8" borderId="0" xfId="0" applyFont="1" applyFill="1" applyBorder="1" applyAlignment="1">
      <alignment/>
    </xf>
    <xf numFmtId="0" fontId="19" fillId="8" borderId="8" xfId="0" applyFont="1" applyFill="1" applyBorder="1" applyAlignment="1" applyProtection="1">
      <alignment horizontal="left"/>
      <protection/>
    </xf>
    <xf numFmtId="0" fontId="19" fillId="8" borderId="7" xfId="0" applyFont="1" applyFill="1" applyBorder="1" applyAlignment="1" applyProtection="1">
      <alignment horizontal="left"/>
      <protection/>
    </xf>
    <xf numFmtId="0" fontId="3" fillId="8" borderId="8" xfId="0" applyFont="1" applyFill="1" applyBorder="1" applyAlignment="1" applyProtection="1">
      <alignment horizontal="center"/>
      <protection/>
    </xf>
    <xf numFmtId="0" fontId="3" fillId="8" borderId="7" xfId="0" applyFont="1" applyFill="1" applyBorder="1" applyAlignment="1" applyProtection="1">
      <alignment horizontal="center"/>
      <protection/>
    </xf>
    <xf numFmtId="0" fontId="3" fillId="8" borderId="15" xfId="0" applyFont="1" applyFill="1" applyBorder="1" applyAlignment="1" applyProtection="1">
      <alignment horizontal="center"/>
      <protection/>
    </xf>
    <xf numFmtId="0" fontId="19" fillId="8" borderId="8" xfId="0" applyFont="1" applyFill="1" applyBorder="1" applyAlignment="1" applyProtection="1">
      <alignment horizontal="center"/>
      <protection/>
    </xf>
    <xf numFmtId="0" fontId="19" fillId="8" borderId="7" xfId="0" applyFont="1" applyFill="1" applyBorder="1" applyAlignment="1" applyProtection="1">
      <alignment horizontal="center"/>
      <protection/>
    </xf>
    <xf numFmtId="0" fontId="19" fillId="8" borderId="6" xfId="0" applyFont="1" applyFill="1" applyBorder="1" applyAlignment="1" applyProtection="1">
      <alignment horizontal="right" vertical="top" wrapText="1"/>
      <protection/>
    </xf>
    <xf numFmtId="0" fontId="19" fillId="8" borderId="14" xfId="0" applyFont="1" applyFill="1" applyBorder="1" applyAlignment="1" applyProtection="1">
      <alignment horizontal="right" vertical="top" wrapText="1"/>
      <protection/>
    </xf>
    <xf numFmtId="0" fontId="5" fillId="8" borderId="0" xfId="0" applyFont="1" applyFill="1" applyBorder="1" applyAlignment="1" applyProtection="1">
      <alignment/>
      <protection/>
    </xf>
    <xf numFmtId="0" fontId="9" fillId="8" borderId="0" xfId="0" applyFont="1" applyFill="1" applyBorder="1" applyAlignment="1" applyProtection="1">
      <alignment/>
      <protection/>
    </xf>
    <xf numFmtId="0" fontId="3" fillId="8" borderId="0" xfId="0" applyFont="1" applyFill="1" applyBorder="1" applyAlignment="1" quotePrefix="1">
      <alignment/>
    </xf>
    <xf numFmtId="0" fontId="19" fillId="8" borderId="1" xfId="0" applyFont="1" applyFill="1" applyBorder="1" applyAlignment="1" applyProtection="1">
      <alignment horizontal="left"/>
      <protection/>
    </xf>
    <xf numFmtId="0" fontId="3" fillId="8" borderId="1" xfId="0" applyFont="1" applyFill="1" applyBorder="1" applyAlignment="1" applyProtection="1">
      <alignment horizontal="center"/>
      <protection/>
    </xf>
    <xf numFmtId="0" fontId="3" fillId="8" borderId="0" xfId="0" applyFont="1" applyFill="1" applyBorder="1" applyAlignment="1">
      <alignment horizontal="center"/>
    </xf>
    <xf numFmtId="0" fontId="19" fillId="8" borderId="0" xfId="0" applyFont="1" applyFill="1" applyBorder="1" applyAlignment="1" applyProtection="1">
      <alignment horizontal="left" wrapText="1" indent="1"/>
      <protection/>
    </xf>
    <xf numFmtId="0" fontId="0" fillId="8" borderId="0" xfId="0" applyFill="1" applyBorder="1" applyAlignment="1">
      <alignment/>
    </xf>
    <xf numFmtId="0" fontId="3" fillId="8" borderId="0" xfId="0" applyFont="1" applyFill="1" applyBorder="1" applyAlignment="1" applyProtection="1">
      <alignment horizontal="center"/>
      <protection locked="0"/>
    </xf>
    <xf numFmtId="0" fontId="19" fillId="8" borderId="13" xfId="0" applyFont="1" applyFill="1" applyBorder="1" applyAlignment="1" applyProtection="1">
      <alignment horizontal="center"/>
      <protection/>
    </xf>
    <xf numFmtId="0" fontId="19" fillId="8" borderId="6" xfId="0" applyFont="1" applyFill="1" applyBorder="1" applyAlignment="1" applyProtection="1">
      <alignment horizontal="center"/>
      <protection/>
    </xf>
    <xf numFmtId="0" fontId="0" fillId="8" borderId="6" xfId="0" applyFill="1" applyBorder="1" applyAlignment="1">
      <alignment horizontal="center"/>
    </xf>
    <xf numFmtId="0" fontId="19" fillId="8" borderId="11" xfId="0" applyFont="1" applyFill="1" applyBorder="1" applyAlignment="1" applyProtection="1">
      <alignment horizontal="center"/>
      <protection/>
    </xf>
    <xf numFmtId="0" fontId="0" fillId="8" borderId="0" xfId="0" applyFill="1" applyBorder="1" applyAlignment="1">
      <alignment horizontal="center"/>
    </xf>
    <xf numFmtId="0" fontId="0" fillId="8" borderId="12" xfId="0" applyFill="1" applyBorder="1" applyAlignment="1">
      <alignment horizontal="center"/>
    </xf>
    <xf numFmtId="0" fontId="3" fillId="8" borderId="1" xfId="0" applyFont="1" applyFill="1" applyBorder="1" applyAlignment="1" applyProtection="1">
      <alignment horizontal="center"/>
      <protection locked="0"/>
    </xf>
    <xf numFmtId="0" fontId="19" fillId="8" borderId="0" xfId="0" applyFont="1" applyFill="1" applyBorder="1" applyAlignment="1" applyProtection="1">
      <alignment horizontal="right"/>
      <protection/>
    </xf>
    <xf numFmtId="0" fontId="3" fillId="8" borderId="0" xfId="0" applyFont="1" applyFill="1" applyBorder="1" applyAlignment="1" applyProtection="1">
      <alignment horizontal="center" wrapText="1"/>
      <protection locked="0"/>
    </xf>
    <xf numFmtId="0" fontId="39" fillId="8" borderId="13" xfId="0" applyFont="1" applyFill="1" applyBorder="1" applyAlignment="1" applyProtection="1">
      <alignment horizontal="right"/>
      <protection/>
    </xf>
    <xf numFmtId="0" fontId="0" fillId="8" borderId="6" xfId="0" applyFill="1" applyBorder="1" applyAlignment="1">
      <alignment horizontal="right"/>
    </xf>
    <xf numFmtId="0" fontId="3" fillId="8" borderId="6" xfId="0" applyFont="1" applyFill="1" applyBorder="1" applyAlignment="1" applyProtection="1">
      <alignment horizontal="center"/>
      <protection/>
    </xf>
    <xf numFmtId="0" fontId="3" fillId="8" borderId="14" xfId="0" applyFont="1" applyFill="1" applyBorder="1" applyAlignment="1" applyProtection="1">
      <alignment horizontal="center"/>
      <protection/>
    </xf>
    <xf numFmtId="0" fontId="3" fillId="8" borderId="0" xfId="0" applyFont="1" applyFill="1" applyBorder="1" applyAlignment="1" applyProtection="1">
      <alignment horizontal="left" indent="1"/>
      <protection/>
    </xf>
    <xf numFmtId="0" fontId="9" fillId="8" borderId="0" xfId="0" applyFont="1" applyFill="1" applyBorder="1" applyAlignment="1">
      <alignment/>
    </xf>
    <xf numFmtId="0" fontId="1" fillId="8" borderId="0" xfId="20" applyFill="1" applyBorder="1" applyAlignment="1">
      <alignment/>
    </xf>
    <xf numFmtId="0" fontId="4" fillId="4" borderId="8" xfId="0" applyFont="1" applyFill="1" applyBorder="1" applyAlignment="1" applyProtection="1">
      <alignment horizontal="center" vertical="justify" wrapText="1"/>
      <protection/>
    </xf>
    <xf numFmtId="0" fontId="4" fillId="4" borderId="7" xfId="0" applyFont="1" applyFill="1" applyBorder="1" applyAlignment="1" applyProtection="1">
      <alignment horizontal="center" vertical="justify" wrapText="1"/>
      <protection/>
    </xf>
    <xf numFmtId="0" fontId="4" fillId="4" borderId="15" xfId="0" applyFont="1" applyFill="1" applyBorder="1" applyAlignment="1" applyProtection="1">
      <alignment horizontal="center" vertical="justify" wrapText="1"/>
      <protection/>
    </xf>
    <xf numFmtId="178" fontId="3" fillId="4" borderId="8" xfId="0" applyNumberFormat="1" applyFont="1" applyFill="1" applyBorder="1" applyAlignment="1" applyProtection="1">
      <alignment horizontal="left" shrinkToFit="1"/>
      <protection/>
    </xf>
    <xf numFmtId="178" fontId="3" fillId="4" borderId="7" xfId="0" applyNumberFormat="1" applyFont="1" applyFill="1" applyBorder="1" applyAlignment="1" applyProtection="1">
      <alignment horizontal="left" shrinkToFit="1"/>
      <protection/>
    </xf>
    <xf numFmtId="178" fontId="3" fillId="4" borderId="15" xfId="0" applyNumberFormat="1" applyFont="1" applyFill="1" applyBorder="1" applyAlignment="1" applyProtection="1">
      <alignment horizontal="left" shrinkToFit="1"/>
      <protection/>
    </xf>
    <xf numFmtId="0" fontId="3" fillId="4" borderId="8" xfId="0" applyFont="1" applyFill="1" applyBorder="1" applyAlignment="1" applyProtection="1">
      <alignment/>
      <protection/>
    </xf>
    <xf numFmtId="0" fontId="3" fillId="4" borderId="7" xfId="0" applyFont="1" applyFill="1" applyBorder="1" applyAlignment="1" applyProtection="1">
      <alignment/>
      <protection/>
    </xf>
    <xf numFmtId="0" fontId="3" fillId="4" borderId="15" xfId="0" applyFont="1" applyFill="1" applyBorder="1" applyAlignment="1" applyProtection="1">
      <alignment/>
      <protection/>
    </xf>
    <xf numFmtId="0" fontId="3" fillId="4" borderId="8" xfId="0" applyFont="1" applyFill="1" applyBorder="1" applyAlignment="1" applyProtection="1">
      <alignment horizontal="left"/>
      <protection/>
    </xf>
    <xf numFmtId="0" fontId="3" fillId="4" borderId="7" xfId="0" applyFont="1" applyFill="1" applyBorder="1" applyAlignment="1" applyProtection="1">
      <alignment horizontal="left"/>
      <protection/>
    </xf>
    <xf numFmtId="0" fontId="3" fillId="4" borderId="15" xfId="0" applyFont="1" applyFill="1" applyBorder="1" applyAlignment="1" applyProtection="1">
      <alignment horizontal="left"/>
      <protection/>
    </xf>
    <xf numFmtId="0" fontId="3" fillId="4" borderId="8" xfId="0" applyFont="1" applyFill="1" applyBorder="1" applyAlignment="1" applyProtection="1">
      <alignment horizontal="left"/>
      <protection locked="0"/>
    </xf>
    <xf numFmtId="0" fontId="3" fillId="4" borderId="7" xfId="0" applyFont="1" applyFill="1" applyBorder="1" applyAlignment="1" applyProtection="1">
      <alignment horizontal="left"/>
      <protection locked="0"/>
    </xf>
    <xf numFmtId="0" fontId="3" fillId="4" borderId="15" xfId="0" applyFont="1" applyFill="1" applyBorder="1" applyAlignment="1" applyProtection="1">
      <alignment horizontal="left"/>
      <protection locked="0"/>
    </xf>
    <xf numFmtId="0" fontId="0" fillId="4" borderId="7" xfId="0" applyFill="1" applyBorder="1" applyAlignment="1">
      <alignment/>
    </xf>
    <xf numFmtId="0" fontId="0" fillId="4" borderId="15" xfId="0" applyFill="1" applyBorder="1" applyAlignment="1">
      <alignment/>
    </xf>
    <xf numFmtId="49" fontId="3" fillId="4" borderId="8" xfId="0" applyNumberFormat="1" applyFont="1" applyFill="1" applyBorder="1" applyAlignment="1" applyProtection="1">
      <alignment horizontal="center"/>
      <protection locked="0"/>
    </xf>
    <xf numFmtId="49" fontId="3" fillId="4" borderId="7" xfId="0" applyNumberFormat="1" applyFont="1" applyFill="1" applyBorder="1" applyAlignment="1" applyProtection="1">
      <alignment horizontal="center"/>
      <protection locked="0"/>
    </xf>
    <xf numFmtId="49" fontId="3" fillId="4" borderId="15" xfId="0" applyNumberFormat="1" applyFont="1" applyFill="1" applyBorder="1" applyAlignment="1" applyProtection="1">
      <alignment horizontal="center"/>
      <protection locked="0"/>
    </xf>
    <xf numFmtId="179" fontId="3" fillId="4" borderId="1" xfId="0" applyNumberFormat="1" applyFont="1" applyFill="1" applyBorder="1" applyAlignment="1" applyProtection="1">
      <alignment horizontal="left"/>
      <protection/>
    </xf>
    <xf numFmtId="0" fontId="1" fillId="4" borderId="8" xfId="20" applyFont="1" applyFill="1" applyBorder="1" applyAlignment="1" applyProtection="1">
      <alignment horizontal="left"/>
      <protection/>
    </xf>
    <xf numFmtId="0" fontId="0" fillId="4" borderId="7" xfId="0" applyFill="1" applyBorder="1" applyAlignment="1" applyProtection="1">
      <alignment horizontal="left"/>
      <protection/>
    </xf>
    <xf numFmtId="0" fontId="0" fillId="4" borderId="15" xfId="0" applyFill="1" applyBorder="1" applyAlignment="1" applyProtection="1">
      <alignment horizontal="left"/>
      <protection/>
    </xf>
    <xf numFmtId="49" fontId="3" fillId="4" borderId="8" xfId="0" applyNumberFormat="1" applyFont="1" applyFill="1" applyBorder="1" applyAlignment="1" applyProtection="1">
      <alignment horizontal="left"/>
      <protection/>
    </xf>
    <xf numFmtId="49" fontId="3" fillId="4" borderId="7" xfId="0" applyNumberFormat="1" applyFont="1" applyFill="1" applyBorder="1" applyAlignment="1" applyProtection="1">
      <alignment horizontal="left"/>
      <protection/>
    </xf>
    <xf numFmtId="49" fontId="3" fillId="4" borderId="15" xfId="0" applyNumberFormat="1" applyFont="1" applyFill="1" applyBorder="1" applyAlignment="1" applyProtection="1">
      <alignment horizontal="left"/>
      <protection/>
    </xf>
    <xf numFmtId="0" fontId="0" fillId="8" borderId="0" xfId="0" applyFill="1" applyAlignment="1" applyProtection="1">
      <alignment/>
      <protection/>
    </xf>
    <xf numFmtId="0" fontId="0" fillId="8" borderId="0" xfId="0" applyFill="1" applyAlignment="1" applyProtection="1">
      <alignment horizontal="left"/>
      <protection/>
    </xf>
    <xf numFmtId="0" fontId="28" fillId="8" borderId="0" xfId="0" applyFont="1" applyFill="1" applyAlignment="1" applyProtection="1">
      <alignment/>
      <protection/>
    </xf>
    <xf numFmtId="0" fontId="34" fillId="8" borderId="0" xfId="0" applyFont="1" applyFill="1" applyBorder="1" applyAlignment="1" applyProtection="1">
      <alignment horizontal="center"/>
      <protection/>
    </xf>
    <xf numFmtId="1" fontId="34" fillId="8" borderId="0" xfId="0" applyNumberFormat="1" applyFont="1" applyFill="1" applyBorder="1" applyAlignment="1" applyProtection="1">
      <alignment horizontal="center"/>
      <protection/>
    </xf>
    <xf numFmtId="1" fontId="34" fillId="8" borderId="0" xfId="0" applyNumberFormat="1" applyFont="1" applyFill="1" applyBorder="1" applyAlignment="1" applyProtection="1">
      <alignment/>
      <protection/>
    </xf>
    <xf numFmtId="1" fontId="34" fillId="8" borderId="0" xfId="0" applyNumberFormat="1" applyFont="1" applyFill="1" applyBorder="1" applyAlignment="1" applyProtection="1" quotePrefix="1">
      <alignment horizontal="center"/>
      <protection/>
    </xf>
    <xf numFmtId="0" fontId="34" fillId="8" borderId="0" xfId="0" applyFont="1" applyFill="1" applyBorder="1" applyAlignment="1" applyProtection="1">
      <alignment/>
      <protection/>
    </xf>
    <xf numFmtId="194" fontId="34" fillId="8" borderId="0" xfId="0" applyNumberFormat="1" applyFont="1" applyFill="1" applyBorder="1" applyAlignment="1" applyProtection="1">
      <alignment/>
      <protection/>
    </xf>
    <xf numFmtId="0" fontId="0" fillId="8" borderId="0" xfId="0" applyFill="1" applyBorder="1" applyAlignment="1" applyProtection="1">
      <alignment/>
      <protection locked="0"/>
    </xf>
    <xf numFmtId="0" fontId="13" fillId="8" borderId="8" xfId="0" applyFont="1" applyFill="1" applyBorder="1" applyAlignment="1" applyProtection="1">
      <alignment horizontal="center" vertical="top" wrapText="1"/>
      <protection/>
    </xf>
    <xf numFmtId="0" fontId="13" fillId="8" borderId="1" xfId="0" applyFont="1" applyFill="1" applyBorder="1" applyAlignment="1" applyProtection="1">
      <alignment vertical="top" wrapText="1"/>
      <protection/>
    </xf>
    <xf numFmtId="0" fontId="13" fillId="8" borderId="1" xfId="0" applyFont="1" applyFill="1" applyBorder="1" applyAlignment="1" applyProtection="1">
      <alignment horizontal="center" vertical="top" wrapText="1"/>
      <protection/>
    </xf>
    <xf numFmtId="0" fontId="13" fillId="8" borderId="1" xfId="0" applyFont="1" applyFill="1" applyBorder="1" applyAlignment="1" applyProtection="1" quotePrefix="1">
      <alignment horizontal="center" vertical="top" wrapText="1"/>
      <protection/>
    </xf>
    <xf numFmtId="179" fontId="13" fillId="8" borderId="8" xfId="0" applyNumberFormat="1" applyFont="1" applyFill="1" applyBorder="1" applyAlignment="1" applyProtection="1">
      <alignment horizontal="center"/>
      <protection/>
    </xf>
    <xf numFmtId="179" fontId="13" fillId="8" borderId="1" xfId="0" applyNumberFormat="1" applyFont="1" applyFill="1" applyBorder="1" applyAlignment="1" applyProtection="1">
      <alignment horizontal="center"/>
      <protection/>
    </xf>
    <xf numFmtId="179" fontId="0" fillId="8" borderId="1" xfId="0" applyNumberFormat="1" applyFill="1" applyBorder="1" applyAlignment="1" applyProtection="1">
      <alignment/>
      <protection/>
    </xf>
    <xf numFmtId="0" fontId="0" fillId="8" borderId="1" xfId="0" applyFill="1" applyBorder="1" applyAlignment="1" applyProtection="1">
      <alignment/>
      <protection/>
    </xf>
    <xf numFmtId="179" fontId="16" fillId="8" borderId="8" xfId="0" applyNumberFormat="1" applyFont="1" applyFill="1" applyBorder="1" applyAlignment="1" applyProtection="1">
      <alignment horizontal="center"/>
      <protection/>
    </xf>
    <xf numFmtId="179" fontId="16" fillId="8" borderId="1" xfId="0" applyNumberFormat="1" applyFont="1" applyFill="1" applyBorder="1" applyAlignment="1" applyProtection="1">
      <alignment horizontal="center"/>
      <protection/>
    </xf>
    <xf numFmtId="179" fontId="27" fillId="8" borderId="1" xfId="0" applyNumberFormat="1" applyFont="1" applyFill="1" applyBorder="1" applyAlignment="1" applyProtection="1">
      <alignment/>
      <protection/>
    </xf>
    <xf numFmtId="0" fontId="27" fillId="8" borderId="1" xfId="0" applyFont="1" applyFill="1" applyBorder="1" applyAlignment="1" applyProtection="1">
      <alignment/>
      <protection/>
    </xf>
    <xf numFmtId="1" fontId="3" fillId="8" borderId="1" xfId="0" applyNumberFormat="1" applyFont="1" applyFill="1" applyBorder="1" applyAlignment="1" applyProtection="1">
      <alignment/>
      <protection/>
    </xf>
    <xf numFmtId="2" fontId="3" fillId="8" borderId="1" xfId="0" applyNumberFormat="1" applyFont="1" applyFill="1" applyBorder="1" applyAlignment="1" applyProtection="1">
      <alignment/>
      <protection/>
    </xf>
    <xf numFmtId="0" fontId="10" fillId="8" borderId="16" xfId="0" applyFont="1" applyFill="1" applyBorder="1" applyAlignment="1" applyProtection="1">
      <alignment/>
      <protection/>
    </xf>
    <xf numFmtId="0" fontId="10" fillId="8" borderId="17" xfId="0" applyFont="1" applyFill="1" applyBorder="1" applyAlignment="1" applyProtection="1">
      <alignment/>
      <protection/>
    </xf>
    <xf numFmtId="1" fontId="10" fillId="8" borderId="17" xfId="0" applyNumberFormat="1" applyFont="1" applyFill="1" applyBorder="1" applyAlignment="1" applyProtection="1">
      <alignment horizontal="right"/>
      <protection/>
    </xf>
    <xf numFmtId="1" fontId="4" fillId="8" borderId="1" xfId="0" applyNumberFormat="1" applyFont="1" applyFill="1" applyBorder="1" applyAlignment="1" applyProtection="1">
      <alignment/>
      <protection/>
    </xf>
    <xf numFmtId="1" fontId="10" fillId="8" borderId="1" xfId="0" applyNumberFormat="1" applyFont="1" applyFill="1" applyBorder="1" applyAlignment="1" applyProtection="1">
      <alignment horizontal="right"/>
      <protection/>
    </xf>
    <xf numFmtId="0" fontId="3" fillId="8" borderId="1" xfId="0" applyFont="1" applyFill="1" applyBorder="1" applyAlignment="1" applyProtection="1">
      <alignment horizontal="left"/>
      <protection/>
    </xf>
    <xf numFmtId="0" fontId="3" fillId="8" borderId="1" xfId="0" applyFont="1" applyFill="1" applyBorder="1" applyAlignment="1">
      <alignment horizontal="left"/>
    </xf>
    <xf numFmtId="2" fontId="10" fillId="8" borderId="1" xfId="0" applyNumberFormat="1" applyFont="1" applyFill="1" applyBorder="1" applyAlignment="1">
      <alignment horizontal="right"/>
    </xf>
    <xf numFmtId="0" fontId="26" fillId="8" borderId="0" xfId="0" applyFont="1" applyFill="1" applyAlignment="1" applyProtection="1">
      <alignment horizontal="center"/>
      <protection/>
    </xf>
    <xf numFmtId="0" fontId="27" fillId="8" borderId="0" xfId="0" applyFont="1" applyFill="1" applyAlignment="1" applyProtection="1">
      <alignment/>
      <protection/>
    </xf>
    <xf numFmtId="0" fontId="0" fillId="8" borderId="0" xfId="0" applyFill="1" applyAlignment="1">
      <alignment/>
    </xf>
    <xf numFmtId="0" fontId="27" fillId="8" borderId="0" xfId="0" applyFont="1" applyFill="1" applyAlignment="1" applyProtection="1">
      <alignment horizontal="center"/>
      <protection/>
    </xf>
    <xf numFmtId="0" fontId="28" fillId="8" borderId="0" xfId="0" applyFont="1" applyFill="1" applyBorder="1" applyAlignment="1" applyProtection="1">
      <alignment/>
      <protection/>
    </xf>
    <xf numFmtId="15" fontId="28" fillId="8" borderId="0" xfId="0" applyNumberFormat="1" applyFont="1" applyFill="1" applyBorder="1" applyAlignment="1" applyProtection="1">
      <alignment/>
      <protection/>
    </xf>
    <xf numFmtId="0" fontId="28" fillId="8" borderId="0" xfId="0" applyFont="1" applyFill="1" applyBorder="1" applyAlignment="1" applyProtection="1">
      <alignment horizontal="center"/>
      <protection/>
    </xf>
    <xf numFmtId="2" fontId="28" fillId="8" borderId="0" xfId="0" applyNumberFormat="1" applyFont="1" applyFill="1" applyBorder="1" applyAlignment="1" applyProtection="1">
      <alignment/>
      <protection/>
    </xf>
    <xf numFmtId="194" fontId="28" fillId="8" borderId="0" xfId="0" applyNumberFormat="1" applyFont="1" applyFill="1" applyBorder="1" applyAlignment="1" applyProtection="1">
      <alignment/>
      <protection/>
    </xf>
    <xf numFmtId="2" fontId="28" fillId="8" borderId="0" xfId="0" applyNumberFormat="1" applyFont="1" applyFill="1" applyBorder="1" applyAlignment="1" applyProtection="1">
      <alignment/>
      <protection/>
    </xf>
    <xf numFmtId="195" fontId="28" fillId="8" borderId="0" xfId="0" applyNumberFormat="1" applyFont="1" applyFill="1" applyBorder="1" applyAlignment="1" applyProtection="1">
      <alignment/>
      <protection/>
    </xf>
    <xf numFmtId="0" fontId="0" fillId="8" borderId="0" xfId="0" applyFont="1" applyFill="1" applyAlignment="1" applyProtection="1">
      <alignment/>
      <protection/>
    </xf>
    <xf numFmtId="0" fontId="14" fillId="8" borderId="1" xfId="0" applyFont="1" applyFill="1" applyBorder="1" applyAlignment="1" applyProtection="1">
      <alignment horizontal="center" vertical="top" wrapText="1"/>
      <protection locked="0"/>
    </xf>
    <xf numFmtId="0" fontId="14" fillId="8" borderId="1" xfId="0" applyFont="1" applyFill="1" applyBorder="1" applyAlignment="1" applyProtection="1">
      <alignment horizontal="center" vertical="top" wrapText="1"/>
      <protection/>
    </xf>
    <xf numFmtId="179" fontId="27" fillId="8" borderId="1" xfId="0" applyNumberFormat="1" applyFont="1" applyFill="1" applyBorder="1" applyAlignment="1" applyProtection="1">
      <alignment horizontal="center"/>
      <protection/>
    </xf>
    <xf numFmtId="181" fontId="27" fillId="8" borderId="1" xfId="0" applyNumberFormat="1" applyFont="1" applyFill="1" applyBorder="1" applyAlignment="1" applyProtection="1">
      <alignment horizontal="center"/>
      <protection/>
    </xf>
    <xf numFmtId="1" fontId="27" fillId="8" borderId="1" xfId="0" applyNumberFormat="1" applyFont="1" applyFill="1" applyBorder="1" applyAlignment="1" applyProtection="1">
      <alignment horizontal="center"/>
      <protection/>
    </xf>
    <xf numFmtId="181" fontId="27" fillId="8" borderId="1" xfId="0" applyNumberFormat="1" applyFont="1" applyFill="1" applyBorder="1" applyAlignment="1" applyProtection="1">
      <alignment/>
      <protection/>
    </xf>
    <xf numFmtId="0" fontId="0" fillId="8" borderId="1" xfId="0" applyFont="1" applyFill="1" applyBorder="1" applyAlignment="1" applyProtection="1">
      <alignment/>
      <protection/>
    </xf>
    <xf numFmtId="15" fontId="0" fillId="8" borderId="1" xfId="0" applyNumberFormat="1" applyFont="1" applyFill="1" applyBorder="1" applyAlignment="1" applyProtection="1">
      <alignment/>
      <protection/>
    </xf>
    <xf numFmtId="0" fontId="0" fillId="8" borderId="1" xfId="0" applyFont="1" applyFill="1" applyBorder="1" applyAlignment="1" applyProtection="1">
      <alignment horizontal="center"/>
      <protection/>
    </xf>
    <xf numFmtId="2" fontId="0" fillId="8" borderId="1" xfId="0" applyNumberFormat="1" applyFont="1" applyFill="1" applyBorder="1" applyAlignment="1" applyProtection="1">
      <alignment/>
      <protection/>
    </xf>
    <xf numFmtId="0" fontId="4" fillId="8" borderId="15" xfId="0" applyFont="1" applyFill="1" applyBorder="1" applyAlignment="1" applyProtection="1">
      <alignment/>
      <protection/>
    </xf>
    <xf numFmtId="15" fontId="0" fillId="8" borderId="1" xfId="0" applyNumberFormat="1" applyFill="1" applyBorder="1" applyAlignment="1" applyProtection="1">
      <alignment/>
      <protection/>
    </xf>
    <xf numFmtId="0" fontId="0" fillId="8" borderId="1" xfId="0" applyFill="1" applyBorder="1" applyAlignment="1">
      <alignment/>
    </xf>
    <xf numFmtId="2" fontId="4" fillId="8" borderId="1" xfId="0" applyNumberFormat="1" applyFont="1" applyFill="1" applyBorder="1" applyAlignment="1" applyProtection="1">
      <alignment/>
      <protection/>
    </xf>
    <xf numFmtId="0" fontId="0" fillId="8" borderId="1" xfId="0" applyFill="1" applyBorder="1" applyAlignment="1" applyProtection="1">
      <alignment horizontal="center"/>
      <protection/>
    </xf>
    <xf numFmtId="195" fontId="0" fillId="8" borderId="1" xfId="0" applyNumberFormat="1" applyFill="1" applyBorder="1" applyAlignment="1" applyProtection="1">
      <alignment/>
      <protection/>
    </xf>
  </cellXfs>
  <cellStyles count="11">
    <cellStyle name="Normal" xfId="0"/>
    <cellStyle name="Comma" xfId="15"/>
    <cellStyle name="Comma [0]" xfId="16"/>
    <cellStyle name="Currency" xfId="17"/>
    <cellStyle name="Currency [0]" xfId="18"/>
    <cellStyle name="Followed Hyperlink" xfId="19"/>
    <cellStyle name="Hyperlink" xfId="20"/>
    <cellStyle name="Normal_File Format for Annual Salary" xfId="21"/>
    <cellStyle name="Normal_File Format for Salary Form 24" xfId="22"/>
    <cellStyle name="Normal_File Format for Salary Form 24_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emf" /><Relationship Id="rId4"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9.emf" /><Relationship Id="rId4"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0</xdr:row>
      <xdr:rowOff>57150</xdr:rowOff>
    </xdr:from>
    <xdr:to>
      <xdr:col>31</xdr:col>
      <xdr:colOff>28575</xdr:colOff>
      <xdr:row>1</xdr:row>
      <xdr:rowOff>9525</xdr:rowOff>
    </xdr:to>
    <xdr:pic>
      <xdr:nvPicPr>
        <xdr:cNvPr id="1" name="CommandButton1"/>
        <xdr:cNvPicPr preferRelativeResize="1">
          <a:picLocks noChangeAspect="1"/>
        </xdr:cNvPicPr>
      </xdr:nvPicPr>
      <xdr:blipFill>
        <a:blip r:embed="rId1"/>
        <a:stretch>
          <a:fillRect/>
        </a:stretch>
      </xdr:blipFill>
      <xdr:spPr>
        <a:xfrm>
          <a:off x="4876800" y="57150"/>
          <a:ext cx="819150" cy="247650"/>
        </a:xfrm>
        <a:prstGeom prst="rect">
          <a:avLst/>
        </a:prstGeom>
        <a:noFill/>
        <a:ln w="9525" cmpd="sng">
          <a:noFill/>
        </a:ln>
      </xdr:spPr>
    </xdr:pic>
    <xdr:clientData/>
  </xdr:twoCellAnchor>
  <xdr:twoCellAnchor editAs="oneCell">
    <xdr:from>
      <xdr:col>31</xdr:col>
      <xdr:colOff>114300</xdr:colOff>
      <xdr:row>0</xdr:row>
      <xdr:rowOff>57150</xdr:rowOff>
    </xdr:from>
    <xdr:to>
      <xdr:col>35</xdr:col>
      <xdr:colOff>38100</xdr:colOff>
      <xdr:row>1</xdr:row>
      <xdr:rowOff>9525</xdr:rowOff>
    </xdr:to>
    <xdr:pic>
      <xdr:nvPicPr>
        <xdr:cNvPr id="2" name="CommandButton2"/>
        <xdr:cNvPicPr preferRelativeResize="1">
          <a:picLocks noChangeAspect="1"/>
        </xdr:cNvPicPr>
      </xdr:nvPicPr>
      <xdr:blipFill>
        <a:blip r:embed="rId2"/>
        <a:stretch>
          <a:fillRect/>
        </a:stretch>
      </xdr:blipFill>
      <xdr:spPr>
        <a:xfrm>
          <a:off x="5781675" y="57150"/>
          <a:ext cx="8191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0</xdr:row>
      <xdr:rowOff>38100</xdr:rowOff>
    </xdr:from>
    <xdr:to>
      <xdr:col>12</xdr:col>
      <xdr:colOff>66675</xdr:colOff>
      <xdr:row>1</xdr:row>
      <xdr:rowOff>123825</xdr:rowOff>
    </xdr:to>
    <xdr:pic>
      <xdr:nvPicPr>
        <xdr:cNvPr id="1" name="CommandButton1"/>
        <xdr:cNvPicPr preferRelativeResize="1">
          <a:picLocks noChangeAspect="1"/>
        </xdr:cNvPicPr>
      </xdr:nvPicPr>
      <xdr:blipFill>
        <a:blip r:embed="rId1"/>
        <a:stretch>
          <a:fillRect/>
        </a:stretch>
      </xdr:blipFill>
      <xdr:spPr>
        <a:xfrm>
          <a:off x="8582025" y="38100"/>
          <a:ext cx="819150" cy="247650"/>
        </a:xfrm>
        <a:prstGeom prst="rect">
          <a:avLst/>
        </a:prstGeom>
        <a:noFill/>
        <a:ln w="9525" cmpd="sng">
          <a:noFill/>
        </a:ln>
      </xdr:spPr>
    </xdr:pic>
    <xdr:clientData/>
  </xdr:twoCellAnchor>
  <xdr:twoCellAnchor editAs="oneCell">
    <xdr:from>
      <xdr:col>13</xdr:col>
      <xdr:colOff>257175</xdr:colOff>
      <xdr:row>0</xdr:row>
      <xdr:rowOff>38100</xdr:rowOff>
    </xdr:from>
    <xdr:to>
      <xdr:col>14</xdr:col>
      <xdr:colOff>314325</xdr:colOff>
      <xdr:row>1</xdr:row>
      <xdr:rowOff>123825</xdr:rowOff>
    </xdr:to>
    <xdr:pic>
      <xdr:nvPicPr>
        <xdr:cNvPr id="2" name="CommandButton2"/>
        <xdr:cNvPicPr preferRelativeResize="1">
          <a:picLocks noChangeAspect="1"/>
        </xdr:cNvPicPr>
      </xdr:nvPicPr>
      <xdr:blipFill>
        <a:blip r:embed="rId2"/>
        <a:stretch>
          <a:fillRect/>
        </a:stretch>
      </xdr:blipFill>
      <xdr:spPr>
        <a:xfrm>
          <a:off x="10334625" y="38100"/>
          <a:ext cx="819150" cy="247650"/>
        </a:xfrm>
        <a:prstGeom prst="rect">
          <a:avLst/>
        </a:prstGeom>
        <a:noFill/>
        <a:ln w="9525" cmpd="sng">
          <a:noFill/>
        </a:ln>
      </xdr:spPr>
    </xdr:pic>
    <xdr:clientData/>
  </xdr:twoCellAnchor>
  <xdr:twoCellAnchor editAs="oneCell">
    <xdr:from>
      <xdr:col>15</xdr:col>
      <xdr:colOff>390525</xdr:colOff>
      <xdr:row>0</xdr:row>
      <xdr:rowOff>38100</xdr:rowOff>
    </xdr:from>
    <xdr:to>
      <xdr:col>16</xdr:col>
      <xdr:colOff>438150</xdr:colOff>
      <xdr:row>1</xdr:row>
      <xdr:rowOff>123825</xdr:rowOff>
    </xdr:to>
    <xdr:pic>
      <xdr:nvPicPr>
        <xdr:cNvPr id="3" name="CommandButton3"/>
        <xdr:cNvPicPr preferRelativeResize="1">
          <a:picLocks noChangeAspect="1"/>
        </xdr:cNvPicPr>
      </xdr:nvPicPr>
      <xdr:blipFill>
        <a:blip r:embed="rId3"/>
        <a:stretch>
          <a:fillRect/>
        </a:stretch>
      </xdr:blipFill>
      <xdr:spPr>
        <a:xfrm>
          <a:off x="11972925" y="38100"/>
          <a:ext cx="819150" cy="247650"/>
        </a:xfrm>
        <a:prstGeom prst="rect">
          <a:avLst/>
        </a:prstGeom>
        <a:noFill/>
        <a:ln w="9525" cmpd="sng">
          <a:noFill/>
        </a:ln>
      </xdr:spPr>
    </xdr:pic>
    <xdr:clientData/>
  </xdr:twoCellAnchor>
  <xdr:twoCellAnchor editAs="oneCell">
    <xdr:from>
      <xdr:col>8</xdr:col>
      <xdr:colOff>352425</xdr:colOff>
      <xdr:row>0</xdr:row>
      <xdr:rowOff>38100</xdr:rowOff>
    </xdr:from>
    <xdr:to>
      <xdr:col>9</xdr:col>
      <xdr:colOff>352425</xdr:colOff>
      <xdr:row>1</xdr:row>
      <xdr:rowOff>123825</xdr:rowOff>
    </xdr:to>
    <xdr:pic>
      <xdr:nvPicPr>
        <xdr:cNvPr id="4" name="CommandButton4"/>
        <xdr:cNvPicPr preferRelativeResize="1">
          <a:picLocks noChangeAspect="1"/>
        </xdr:cNvPicPr>
      </xdr:nvPicPr>
      <xdr:blipFill>
        <a:blip r:embed="rId4"/>
        <a:stretch>
          <a:fillRect/>
        </a:stretch>
      </xdr:blipFill>
      <xdr:spPr>
        <a:xfrm>
          <a:off x="6429375" y="38100"/>
          <a:ext cx="81915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1</xdr:row>
      <xdr:rowOff>95250</xdr:rowOff>
    </xdr:from>
    <xdr:to>
      <xdr:col>7</xdr:col>
      <xdr:colOff>790575</xdr:colOff>
      <xdr:row>3</xdr:row>
      <xdr:rowOff>0</xdr:rowOff>
    </xdr:to>
    <xdr:pic>
      <xdr:nvPicPr>
        <xdr:cNvPr id="1" name="CommandButton1"/>
        <xdr:cNvPicPr preferRelativeResize="1">
          <a:picLocks noChangeAspect="1"/>
        </xdr:cNvPicPr>
      </xdr:nvPicPr>
      <xdr:blipFill>
        <a:blip r:embed="rId1"/>
        <a:stretch>
          <a:fillRect/>
        </a:stretch>
      </xdr:blipFill>
      <xdr:spPr>
        <a:xfrm>
          <a:off x="4857750" y="295275"/>
          <a:ext cx="733425" cy="228600"/>
        </a:xfrm>
        <a:prstGeom prst="rect">
          <a:avLst/>
        </a:prstGeom>
        <a:noFill/>
        <a:ln w="9525" cmpd="sng">
          <a:noFill/>
        </a:ln>
      </xdr:spPr>
    </xdr:pic>
    <xdr:clientData/>
  </xdr:twoCellAnchor>
  <xdr:twoCellAnchor editAs="oneCell">
    <xdr:from>
      <xdr:col>7</xdr:col>
      <xdr:colOff>819150</xdr:colOff>
      <xdr:row>1</xdr:row>
      <xdr:rowOff>85725</xdr:rowOff>
    </xdr:from>
    <xdr:to>
      <xdr:col>8</xdr:col>
      <xdr:colOff>628650</xdr:colOff>
      <xdr:row>3</xdr:row>
      <xdr:rowOff>9525</xdr:rowOff>
    </xdr:to>
    <xdr:pic>
      <xdr:nvPicPr>
        <xdr:cNvPr id="2" name="CommandButton2"/>
        <xdr:cNvPicPr preferRelativeResize="1">
          <a:picLocks noChangeAspect="1"/>
        </xdr:cNvPicPr>
      </xdr:nvPicPr>
      <xdr:blipFill>
        <a:blip r:embed="rId2"/>
        <a:stretch>
          <a:fillRect/>
        </a:stretch>
      </xdr:blipFill>
      <xdr:spPr>
        <a:xfrm>
          <a:off x="5619750" y="285750"/>
          <a:ext cx="657225" cy="247650"/>
        </a:xfrm>
        <a:prstGeom prst="rect">
          <a:avLst/>
        </a:prstGeom>
        <a:noFill/>
        <a:ln w="9525" cmpd="sng">
          <a:noFill/>
        </a:ln>
      </xdr:spPr>
    </xdr:pic>
    <xdr:clientData/>
  </xdr:twoCellAnchor>
  <xdr:twoCellAnchor editAs="oneCell">
    <xdr:from>
      <xdr:col>9</xdr:col>
      <xdr:colOff>161925</xdr:colOff>
      <xdr:row>1</xdr:row>
      <xdr:rowOff>95250</xdr:rowOff>
    </xdr:from>
    <xdr:to>
      <xdr:col>10</xdr:col>
      <xdr:colOff>76200</xdr:colOff>
      <xdr:row>3</xdr:row>
      <xdr:rowOff>9525</xdr:rowOff>
    </xdr:to>
    <xdr:pic>
      <xdr:nvPicPr>
        <xdr:cNvPr id="3" name="CommandButton3"/>
        <xdr:cNvPicPr preferRelativeResize="1">
          <a:picLocks noChangeAspect="1"/>
        </xdr:cNvPicPr>
      </xdr:nvPicPr>
      <xdr:blipFill>
        <a:blip r:embed="rId3"/>
        <a:stretch>
          <a:fillRect/>
        </a:stretch>
      </xdr:blipFill>
      <xdr:spPr>
        <a:xfrm>
          <a:off x="6638925" y="295275"/>
          <a:ext cx="657225" cy="238125"/>
        </a:xfrm>
        <a:prstGeom prst="rect">
          <a:avLst/>
        </a:prstGeom>
        <a:noFill/>
        <a:ln w="9525" cmpd="sng">
          <a:noFill/>
        </a:ln>
      </xdr:spPr>
    </xdr:pic>
    <xdr:clientData/>
  </xdr:twoCellAnchor>
  <xdr:twoCellAnchor editAs="oneCell">
    <xdr:from>
      <xdr:col>5</xdr:col>
      <xdr:colOff>419100</xdr:colOff>
      <xdr:row>1</xdr:row>
      <xdr:rowOff>95250</xdr:rowOff>
    </xdr:from>
    <xdr:to>
      <xdr:col>6</xdr:col>
      <xdr:colOff>352425</xdr:colOff>
      <xdr:row>3</xdr:row>
      <xdr:rowOff>0</xdr:rowOff>
    </xdr:to>
    <xdr:pic>
      <xdr:nvPicPr>
        <xdr:cNvPr id="4" name="CommandButton4"/>
        <xdr:cNvPicPr preferRelativeResize="1">
          <a:picLocks noChangeAspect="1"/>
        </xdr:cNvPicPr>
      </xdr:nvPicPr>
      <xdr:blipFill>
        <a:blip r:embed="rId4"/>
        <a:stretch>
          <a:fillRect/>
        </a:stretch>
      </xdr:blipFill>
      <xdr:spPr>
        <a:xfrm>
          <a:off x="3667125" y="295275"/>
          <a:ext cx="73342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dimension ref="A1:C59"/>
  <sheetViews>
    <sheetView workbookViewId="0" topLeftCell="B49">
      <selection activeCell="B52" sqref="B52"/>
    </sheetView>
  </sheetViews>
  <sheetFormatPr defaultColWidth="9.140625" defaultRowHeight="12.75"/>
  <cols>
    <col min="1" max="1" width="5.28125" style="0" customWidth="1"/>
    <col min="2" max="2" width="123.8515625" style="0" customWidth="1"/>
    <col min="3" max="3" width="5.140625" style="0" customWidth="1"/>
  </cols>
  <sheetData>
    <row r="1" spans="1:3" ht="12.75">
      <c r="A1" s="143"/>
      <c r="B1" s="143"/>
      <c r="C1" s="144"/>
    </row>
    <row r="2" spans="1:3" ht="20.25">
      <c r="A2" s="145"/>
      <c r="B2" s="148" t="s">
        <v>645</v>
      </c>
      <c r="C2" s="144"/>
    </row>
    <row r="3" spans="1:3" ht="12.75">
      <c r="A3" s="145"/>
      <c r="B3" s="176"/>
      <c r="C3" s="144"/>
    </row>
    <row r="4" spans="1:3" ht="38.25">
      <c r="A4" s="145"/>
      <c r="B4" s="177" t="s">
        <v>608</v>
      </c>
      <c r="C4" s="144"/>
    </row>
    <row r="5" spans="1:3" ht="12.75">
      <c r="A5" s="145"/>
      <c r="B5" s="178"/>
      <c r="C5" s="144"/>
    </row>
    <row r="6" spans="1:3" ht="69" customHeight="1">
      <c r="A6" s="145"/>
      <c r="B6" s="177" t="s">
        <v>609</v>
      </c>
      <c r="C6" s="144"/>
    </row>
    <row r="7" spans="1:3" ht="12.75">
      <c r="A7" s="145"/>
      <c r="B7" s="176"/>
      <c r="C7" s="144"/>
    </row>
    <row r="8" spans="1:3" ht="36.75" customHeight="1">
      <c r="A8" s="145"/>
      <c r="B8" s="161" t="s">
        <v>640</v>
      </c>
      <c r="C8" s="144"/>
    </row>
    <row r="9" spans="1:3" ht="12.75">
      <c r="A9" s="145"/>
      <c r="B9" s="176"/>
      <c r="C9" s="144"/>
    </row>
    <row r="10" spans="1:3" ht="12.75">
      <c r="A10" s="162"/>
      <c r="B10" s="179" t="s">
        <v>610</v>
      </c>
      <c r="C10" s="144"/>
    </row>
    <row r="11" spans="1:3" ht="12.75">
      <c r="A11" s="145"/>
      <c r="B11" s="176" t="s">
        <v>611</v>
      </c>
      <c r="C11" s="144"/>
    </row>
    <row r="12" spans="1:3" ht="12.75">
      <c r="A12" s="145"/>
      <c r="B12" s="176" t="s">
        <v>612</v>
      </c>
      <c r="C12" s="144"/>
    </row>
    <row r="13" spans="1:3" ht="12.75">
      <c r="A13" s="145"/>
      <c r="B13" s="176" t="s">
        <v>613</v>
      </c>
      <c r="C13" s="144"/>
    </row>
    <row r="14" spans="1:3" ht="12.75">
      <c r="A14" s="163"/>
      <c r="B14" s="176"/>
      <c r="C14" s="144"/>
    </row>
    <row r="15" spans="1:3" ht="12.75">
      <c r="A15" s="163"/>
      <c r="B15" s="176" t="s">
        <v>614</v>
      </c>
      <c r="C15" s="144"/>
    </row>
    <row r="16" spans="1:3" ht="12.75">
      <c r="A16" s="163"/>
      <c r="B16" s="176"/>
      <c r="C16" s="144"/>
    </row>
    <row r="17" spans="1:3" ht="25.5">
      <c r="A17" s="163"/>
      <c r="B17" s="179" t="s">
        <v>641</v>
      </c>
      <c r="C17" s="144"/>
    </row>
    <row r="18" spans="1:3" ht="12.75">
      <c r="A18" s="163"/>
      <c r="B18" s="179"/>
      <c r="C18" s="144"/>
    </row>
    <row r="19" spans="1:3" ht="12.75">
      <c r="A19" s="163"/>
      <c r="B19" s="180" t="s">
        <v>615</v>
      </c>
      <c r="C19" s="144"/>
    </row>
    <row r="20" spans="1:3" ht="12.75">
      <c r="A20" s="163"/>
      <c r="B20" s="179" t="s">
        <v>616</v>
      </c>
      <c r="C20" s="144"/>
    </row>
    <row r="21" spans="1:3" ht="12.75">
      <c r="A21" s="145"/>
      <c r="B21" s="179" t="s">
        <v>617</v>
      </c>
      <c r="C21" s="144"/>
    </row>
    <row r="22" spans="1:3" ht="12.75">
      <c r="A22" s="145"/>
      <c r="B22" s="179" t="s">
        <v>618</v>
      </c>
      <c r="C22" s="144"/>
    </row>
    <row r="23" spans="1:3" ht="25.5">
      <c r="A23" s="145"/>
      <c r="B23" s="179" t="s">
        <v>619</v>
      </c>
      <c r="C23" s="144"/>
    </row>
    <row r="24" spans="1:3" ht="12.75">
      <c r="A24" s="145"/>
      <c r="B24" s="179"/>
      <c r="C24" s="144"/>
    </row>
    <row r="25" spans="1:3" ht="12.75">
      <c r="A25" s="145"/>
      <c r="B25" s="181" t="s">
        <v>620</v>
      </c>
      <c r="C25" s="144"/>
    </row>
    <row r="26" spans="1:3" ht="12.75">
      <c r="A26" s="145"/>
      <c r="B26" s="181" t="s">
        <v>621</v>
      </c>
      <c r="C26" s="144"/>
    </row>
    <row r="27" spans="1:3" ht="25.5">
      <c r="A27" s="163"/>
      <c r="B27" s="179" t="s">
        <v>622</v>
      </c>
      <c r="C27" s="144"/>
    </row>
    <row r="28" spans="1:3" ht="12.75">
      <c r="A28" s="145"/>
      <c r="B28" s="182" t="s">
        <v>623</v>
      </c>
      <c r="C28" s="144"/>
    </row>
    <row r="29" spans="1:3" ht="51">
      <c r="A29" s="145"/>
      <c r="B29" s="183" t="s">
        <v>624</v>
      </c>
      <c r="C29" s="144"/>
    </row>
    <row r="30" spans="1:3" ht="12.75">
      <c r="A30" s="146"/>
      <c r="B30" s="183"/>
      <c r="C30" s="147"/>
    </row>
    <row r="31" spans="1:3" ht="12.75">
      <c r="A31" s="146"/>
      <c r="B31" s="181" t="s">
        <v>625</v>
      </c>
      <c r="C31" s="147"/>
    </row>
    <row r="32" spans="1:3" ht="12.75">
      <c r="A32" s="146"/>
      <c r="B32" s="184" t="s">
        <v>626</v>
      </c>
      <c r="C32" s="147"/>
    </row>
    <row r="33" spans="1:3" ht="12.75">
      <c r="A33" s="146"/>
      <c r="B33" s="182" t="s">
        <v>627</v>
      </c>
      <c r="C33" s="147"/>
    </row>
    <row r="34" spans="1:3" ht="25.5">
      <c r="A34" s="146"/>
      <c r="B34" s="179" t="s">
        <v>628</v>
      </c>
      <c r="C34" s="147"/>
    </row>
    <row r="35" spans="1:3" ht="12.75">
      <c r="A35" s="146"/>
      <c r="B35" s="181" t="s">
        <v>629</v>
      </c>
      <c r="C35" s="147"/>
    </row>
    <row r="36" spans="1:3" ht="38.25">
      <c r="A36" s="146"/>
      <c r="B36" s="179" t="s">
        <v>630</v>
      </c>
      <c r="C36" s="147"/>
    </row>
    <row r="37" spans="1:3" ht="12.75">
      <c r="A37" s="146"/>
      <c r="B37" s="182" t="s">
        <v>631</v>
      </c>
      <c r="C37" s="147"/>
    </row>
    <row r="38" spans="1:3" ht="25.5">
      <c r="A38" s="146"/>
      <c r="B38" s="179" t="s">
        <v>632</v>
      </c>
      <c r="C38" s="147"/>
    </row>
    <row r="39" spans="1:3" ht="12.75">
      <c r="A39" s="146"/>
      <c r="B39" s="181" t="s">
        <v>633</v>
      </c>
      <c r="C39" s="147"/>
    </row>
    <row r="40" spans="1:3" ht="51">
      <c r="A40" s="146"/>
      <c r="B40" s="183" t="s">
        <v>634</v>
      </c>
      <c r="C40" s="147"/>
    </row>
    <row r="41" spans="1:3" ht="12.75">
      <c r="A41" s="146"/>
      <c r="B41" s="179"/>
      <c r="C41" s="147"/>
    </row>
    <row r="42" spans="1:3" ht="12.75">
      <c r="A42" s="144"/>
      <c r="B42" s="181" t="s">
        <v>635</v>
      </c>
      <c r="C42" s="144"/>
    </row>
    <row r="43" spans="1:3" ht="38.25">
      <c r="A43" s="144"/>
      <c r="B43" s="185" t="s">
        <v>638</v>
      </c>
      <c r="C43" s="144"/>
    </row>
    <row r="44" spans="1:3" ht="38.25">
      <c r="A44" s="144"/>
      <c r="B44" s="185" t="s">
        <v>639</v>
      </c>
      <c r="C44" s="144"/>
    </row>
    <row r="45" spans="1:3" ht="12.75">
      <c r="A45" s="144"/>
      <c r="B45" s="185"/>
      <c r="C45" s="144"/>
    </row>
    <row r="46" spans="1:3" ht="12.75">
      <c r="A46" s="144"/>
      <c r="B46" s="177" t="s">
        <v>636</v>
      </c>
      <c r="C46" s="144"/>
    </row>
    <row r="47" spans="1:3" ht="38.25">
      <c r="A47" s="144"/>
      <c r="B47" s="185" t="s">
        <v>646</v>
      </c>
      <c r="C47" s="144"/>
    </row>
    <row r="48" spans="1:3" ht="12.75">
      <c r="A48" s="144"/>
      <c r="B48" s="185"/>
      <c r="C48" s="144"/>
    </row>
    <row r="49" spans="1:3" ht="12.75">
      <c r="A49" s="144"/>
      <c r="B49" s="177" t="s">
        <v>637</v>
      </c>
      <c r="C49" s="144"/>
    </row>
    <row r="50" spans="1:3" ht="38.25">
      <c r="A50" s="144"/>
      <c r="B50" s="185" t="s">
        <v>647</v>
      </c>
      <c r="C50" s="144"/>
    </row>
    <row r="51" spans="1:3" ht="12.75">
      <c r="A51" s="144"/>
      <c r="B51" s="185"/>
      <c r="C51" s="144"/>
    </row>
    <row r="52" spans="1:3" ht="51">
      <c r="A52" s="144"/>
      <c r="B52" s="177" t="s">
        <v>642</v>
      </c>
      <c r="C52" s="144"/>
    </row>
    <row r="53" spans="1:3" ht="12.75">
      <c r="A53" s="144"/>
      <c r="B53" s="185"/>
      <c r="C53" s="144"/>
    </row>
    <row r="54" spans="1:3" ht="12.75">
      <c r="A54" s="144"/>
      <c r="B54" s="185" t="s">
        <v>643</v>
      </c>
      <c r="C54" s="144"/>
    </row>
    <row r="55" spans="1:3" ht="12.75">
      <c r="A55" s="144"/>
      <c r="B55" s="185"/>
      <c r="C55" s="144"/>
    </row>
    <row r="56" spans="1:3" ht="25.5">
      <c r="A56" s="144"/>
      <c r="B56" s="185" t="s">
        <v>644</v>
      </c>
      <c r="C56" s="144"/>
    </row>
    <row r="57" spans="1:3" ht="12.75">
      <c r="A57" s="144"/>
      <c r="B57" s="185"/>
      <c r="C57" s="144"/>
    </row>
    <row r="58" spans="1:3" ht="12.75">
      <c r="A58" s="144"/>
      <c r="B58" s="185" t="s">
        <v>648</v>
      </c>
      <c r="C58" s="144"/>
    </row>
    <row r="59" spans="1:3" ht="12.75">
      <c r="A59" s="144"/>
      <c r="B59" s="144"/>
      <c r="C59" s="144"/>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IU352"/>
  <sheetViews>
    <sheetView workbookViewId="0" topLeftCell="E1">
      <selection activeCell="AA31" sqref="AA31"/>
    </sheetView>
  </sheetViews>
  <sheetFormatPr defaultColWidth="8.8515625" defaultRowHeight="13.5" customHeight="1"/>
  <cols>
    <col min="1" max="14" width="2.7109375" style="2" customWidth="1"/>
    <col min="15" max="15" width="2.57421875" style="2" customWidth="1"/>
    <col min="16" max="30" width="2.7109375" style="2" customWidth="1"/>
    <col min="31" max="31" width="3.7109375" style="2" customWidth="1"/>
    <col min="32" max="32" width="5.28125" style="2" customWidth="1"/>
    <col min="33" max="42" width="2.7109375" style="2" customWidth="1"/>
    <col min="43" max="43" width="13.00390625" style="2" customWidth="1"/>
    <col min="44" max="247" width="2.7109375" style="2" customWidth="1"/>
    <col min="248" max="248" width="3.00390625" style="2" bestFit="1" customWidth="1"/>
    <col min="249" max="249" width="2.00390625" style="2" customWidth="1"/>
    <col min="250" max="250" width="2.7109375" style="2" customWidth="1"/>
    <col min="251" max="251" width="32.7109375" style="2" bestFit="1" customWidth="1"/>
    <col min="252" max="252" width="4.7109375" style="2" bestFit="1" customWidth="1"/>
    <col min="253" max="16384" width="2.7109375" style="2" customWidth="1"/>
  </cols>
  <sheetData>
    <row r="1" spans="1:52" ht="23.25" customHeight="1">
      <c r="A1" s="186" t="s">
        <v>0</v>
      </c>
      <c r="B1" s="186"/>
      <c r="C1" s="186"/>
      <c r="D1" s="186"/>
      <c r="E1" s="186"/>
      <c r="F1" s="186"/>
      <c r="G1" s="186"/>
      <c r="H1" s="186"/>
      <c r="I1" s="186"/>
      <c r="J1" s="186"/>
      <c r="K1" s="186"/>
      <c r="L1" s="186"/>
      <c r="M1" s="186"/>
      <c r="N1" s="186"/>
      <c r="O1" s="186"/>
      <c r="P1" s="186"/>
      <c r="Q1" s="186"/>
      <c r="R1" s="186"/>
      <c r="S1" s="186"/>
      <c r="T1" s="186"/>
      <c r="U1" s="186"/>
      <c r="V1" s="187" t="s">
        <v>403</v>
      </c>
      <c r="W1" s="187"/>
      <c r="X1" s="187"/>
      <c r="Y1" s="187"/>
      <c r="Z1" s="187"/>
      <c r="AA1" s="187"/>
      <c r="AB1" s="187"/>
      <c r="AC1" s="187"/>
      <c r="AD1" s="187"/>
      <c r="AE1" s="187"/>
      <c r="AF1" s="187"/>
      <c r="AG1" s="187"/>
      <c r="AH1" s="187"/>
      <c r="AI1" s="187"/>
      <c r="AJ1" s="187"/>
      <c r="AK1" s="187"/>
      <c r="AL1" s="187"/>
      <c r="AM1" s="187"/>
      <c r="AN1" s="187"/>
      <c r="AO1" s="187"/>
      <c r="AP1" s="187"/>
      <c r="AQ1" s="187"/>
      <c r="AR1" s="1"/>
      <c r="AS1" s="1"/>
      <c r="AT1" s="1"/>
      <c r="AU1" s="1"/>
      <c r="AV1" s="1"/>
      <c r="AW1" s="1"/>
      <c r="AX1" s="1"/>
      <c r="AY1" s="1"/>
      <c r="AZ1" s="1"/>
    </row>
    <row r="2" spans="1:43" ht="13.5" customHeight="1">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row>
    <row r="3" spans="1:52" ht="13.5" customHeight="1">
      <c r="A3" s="189" t="s">
        <v>557</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90"/>
      <c r="AR3" s="20"/>
      <c r="AS3" s="20"/>
      <c r="AT3" s="20"/>
      <c r="AU3" s="20"/>
      <c r="AV3" s="20"/>
      <c r="AW3" s="20"/>
      <c r="AX3" s="20"/>
      <c r="AY3" s="20"/>
      <c r="AZ3" s="20"/>
    </row>
    <row r="4" spans="1:43" ht="13.5" customHeight="1">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2"/>
      <c r="AK4" s="191"/>
      <c r="AL4" s="191"/>
      <c r="AM4" s="191"/>
      <c r="AN4" s="191"/>
      <c r="AO4" s="191"/>
      <c r="AP4" s="191"/>
      <c r="AQ4" s="188"/>
    </row>
    <row r="5" spans="1:56" ht="12.75" customHeight="1">
      <c r="A5" s="193" t="s">
        <v>572</v>
      </c>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4"/>
      <c r="AQ5" s="194"/>
      <c r="AR5" s="3"/>
      <c r="AS5" s="3"/>
      <c r="AT5" s="3"/>
      <c r="AU5" s="3"/>
      <c r="AV5" s="3"/>
      <c r="AW5" s="3"/>
      <c r="AX5" s="3"/>
      <c r="AY5" s="3"/>
      <c r="AZ5" s="3"/>
      <c r="BA5" s="3"/>
      <c r="BB5" s="3"/>
      <c r="BC5" s="3"/>
      <c r="BD5" s="3"/>
    </row>
    <row r="6" spans="1:56" ht="15" customHeight="1">
      <c r="A6" s="195"/>
      <c r="B6" s="195"/>
      <c r="C6" s="195"/>
      <c r="D6" s="195"/>
      <c r="E6" s="195"/>
      <c r="F6" s="195"/>
      <c r="G6" s="195"/>
      <c r="H6" s="195"/>
      <c r="I6" s="195"/>
      <c r="J6" s="195"/>
      <c r="K6" s="195"/>
      <c r="L6" s="196" t="s">
        <v>1</v>
      </c>
      <c r="M6" s="196"/>
      <c r="N6" s="196"/>
      <c r="O6" s="196"/>
      <c r="P6" s="196"/>
      <c r="Q6" s="196"/>
      <c r="R6" s="196"/>
      <c r="S6" s="196"/>
      <c r="T6" s="196"/>
      <c r="U6" s="196"/>
      <c r="V6" s="196"/>
      <c r="W6" s="253"/>
      <c r="X6" s="254"/>
      <c r="Y6" s="254"/>
      <c r="Z6" s="254"/>
      <c r="AA6" s="255"/>
      <c r="AB6" s="195"/>
      <c r="AC6" s="253"/>
      <c r="AD6" s="254"/>
      <c r="AE6" s="255"/>
      <c r="AF6" s="197" t="s">
        <v>3</v>
      </c>
      <c r="AG6" s="198"/>
      <c r="AH6" s="195"/>
      <c r="AI6" s="195"/>
      <c r="AJ6" s="195"/>
      <c r="AK6" s="195"/>
      <c r="AL6" s="195"/>
      <c r="AM6" s="195"/>
      <c r="AN6" s="195"/>
      <c r="AO6" s="195"/>
      <c r="AP6" s="195"/>
      <c r="AQ6" s="199"/>
      <c r="AR6" s="3"/>
      <c r="AS6" s="3"/>
      <c r="AT6" s="3"/>
      <c r="AU6" s="3"/>
      <c r="AV6" s="3"/>
      <c r="AW6" s="3"/>
      <c r="AX6" s="3"/>
      <c r="AY6" s="3"/>
      <c r="AZ6" s="3"/>
      <c r="BA6" s="3"/>
      <c r="BB6" s="3"/>
      <c r="BC6" s="3"/>
      <c r="BD6" s="3"/>
    </row>
    <row r="7" spans="1:43" ht="13.5" customHeight="1">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88"/>
    </row>
    <row r="8" spans="1:43" ht="13.5" customHeight="1">
      <c r="A8" s="200">
        <v>1</v>
      </c>
      <c r="B8" s="201" t="s">
        <v>4</v>
      </c>
      <c r="C8" s="201"/>
      <c r="D8" s="201"/>
      <c r="E8" s="201"/>
      <c r="F8" s="201"/>
      <c r="G8" s="201"/>
      <c r="H8" s="201"/>
      <c r="I8" s="201"/>
      <c r="J8" s="201"/>
      <c r="K8" s="201"/>
      <c r="L8" s="201"/>
      <c r="M8" s="256"/>
      <c r="N8" s="257"/>
      <c r="O8" s="257"/>
      <c r="P8" s="257"/>
      <c r="Q8" s="257"/>
      <c r="R8" s="257"/>
      <c r="S8" s="257"/>
      <c r="T8" s="257"/>
      <c r="U8" s="257"/>
      <c r="V8" s="258"/>
      <c r="W8" s="202"/>
      <c r="X8" s="201" t="s">
        <v>5</v>
      </c>
      <c r="Y8" s="201"/>
      <c r="Z8" s="201"/>
      <c r="AA8" s="201"/>
      <c r="AB8" s="201"/>
      <c r="AC8" s="201"/>
      <c r="AD8" s="201"/>
      <c r="AE8" s="201"/>
      <c r="AF8" s="201"/>
      <c r="AG8" s="262"/>
      <c r="AH8" s="263"/>
      <c r="AI8" s="263"/>
      <c r="AJ8" s="263"/>
      <c r="AK8" s="263"/>
      <c r="AL8" s="263"/>
      <c r="AM8" s="263"/>
      <c r="AN8" s="263"/>
      <c r="AO8" s="264"/>
      <c r="AP8" s="191"/>
      <c r="AQ8" s="188"/>
    </row>
    <row r="9" spans="1:43" ht="13.5" customHeight="1">
      <c r="A9" s="203"/>
      <c r="B9" s="204" t="s">
        <v>591</v>
      </c>
      <c r="C9" s="204"/>
      <c r="D9" s="204"/>
      <c r="E9" s="204"/>
      <c r="F9" s="204"/>
      <c r="G9" s="204"/>
      <c r="H9" s="204"/>
      <c r="I9" s="204"/>
      <c r="J9" s="204"/>
      <c r="K9" s="204"/>
      <c r="L9" s="204"/>
      <c r="M9" s="259"/>
      <c r="N9" s="260"/>
      <c r="O9" s="260"/>
      <c r="P9" s="260"/>
      <c r="Q9" s="260"/>
      <c r="R9" s="260"/>
      <c r="S9" s="260"/>
      <c r="T9" s="260"/>
      <c r="U9" s="260"/>
      <c r="V9" s="261"/>
      <c r="W9" s="202"/>
      <c r="X9" s="205"/>
      <c r="Y9" s="205"/>
      <c r="Z9" s="205"/>
      <c r="AA9" s="205"/>
      <c r="AB9" s="205"/>
      <c r="AC9" s="205"/>
      <c r="AD9" s="205"/>
      <c r="AE9" s="205"/>
      <c r="AF9" s="205"/>
      <c r="AG9" s="191"/>
      <c r="AH9" s="191"/>
      <c r="AI9" s="191"/>
      <c r="AJ9" s="191"/>
      <c r="AK9" s="206"/>
      <c r="AL9" s="191"/>
      <c r="AM9" s="191"/>
      <c r="AN9" s="191"/>
      <c r="AO9" s="191"/>
      <c r="AP9" s="191"/>
      <c r="AQ9" s="188"/>
    </row>
    <row r="10" spans="1:43" ht="13.5" customHeight="1">
      <c r="A10" s="203"/>
      <c r="B10" s="201" t="s">
        <v>6</v>
      </c>
      <c r="C10" s="201"/>
      <c r="D10" s="201"/>
      <c r="E10" s="201"/>
      <c r="F10" s="201"/>
      <c r="G10" s="201"/>
      <c r="H10" s="201"/>
      <c r="I10" s="201"/>
      <c r="J10" s="201"/>
      <c r="K10" s="201"/>
      <c r="L10" s="201"/>
      <c r="M10" s="262"/>
      <c r="N10" s="263"/>
      <c r="O10" s="263"/>
      <c r="P10" s="263"/>
      <c r="Q10" s="263"/>
      <c r="R10" s="263"/>
      <c r="S10" s="263"/>
      <c r="T10" s="263"/>
      <c r="U10" s="263"/>
      <c r="V10" s="264"/>
      <c r="W10" s="202"/>
      <c r="X10" s="201" t="s">
        <v>7</v>
      </c>
      <c r="Y10" s="201"/>
      <c r="Z10" s="201"/>
      <c r="AA10" s="201"/>
      <c r="AB10" s="201"/>
      <c r="AC10" s="201"/>
      <c r="AD10" s="201"/>
      <c r="AE10" s="201"/>
      <c r="AF10" s="201"/>
      <c r="AG10" s="262">
        <f>IF(AG8="","",VLOOKUP(AG8,$IQ$62:$IR$68,2))</f>
      </c>
      <c r="AH10" s="263"/>
      <c r="AI10" s="263"/>
      <c r="AJ10" s="263"/>
      <c r="AK10" s="263"/>
      <c r="AL10" s="263"/>
      <c r="AM10" s="263"/>
      <c r="AN10" s="263"/>
      <c r="AO10" s="264"/>
      <c r="AP10" s="191"/>
      <c r="AQ10" s="188"/>
    </row>
    <row r="11" spans="1:43" ht="13.5" customHeight="1">
      <c r="A11" s="203"/>
      <c r="B11" s="207"/>
      <c r="C11" s="207"/>
      <c r="D11" s="207"/>
      <c r="E11" s="207"/>
      <c r="F11" s="207"/>
      <c r="G11" s="207"/>
      <c r="H11" s="207"/>
      <c r="I11" s="207"/>
      <c r="J11" s="207"/>
      <c r="K11" s="207"/>
      <c r="L11" s="207"/>
      <c r="M11" s="191"/>
      <c r="N11" s="191"/>
      <c r="O11" s="191"/>
      <c r="P11" s="191"/>
      <c r="Q11" s="191"/>
      <c r="R11" s="191"/>
      <c r="S11" s="191"/>
      <c r="T11" s="191"/>
      <c r="U11" s="191"/>
      <c r="V11" s="191"/>
      <c r="W11" s="191"/>
      <c r="X11" s="208"/>
      <c r="Y11" s="208"/>
      <c r="Z11" s="208"/>
      <c r="AA11" s="208"/>
      <c r="AB11" s="208"/>
      <c r="AC11" s="208"/>
      <c r="AD11" s="208"/>
      <c r="AE11" s="208"/>
      <c r="AF11" s="208"/>
      <c r="AG11" s="191"/>
      <c r="AH11" s="191"/>
      <c r="AI11" s="191"/>
      <c r="AJ11" s="191"/>
      <c r="AK11" s="191"/>
      <c r="AL11" s="191"/>
      <c r="AM11" s="191"/>
      <c r="AN11" s="191"/>
      <c r="AO11" s="191"/>
      <c r="AP11" s="191"/>
      <c r="AQ11" s="188"/>
    </row>
    <row r="12" spans="1:43" ht="13.5" customHeight="1">
      <c r="A12" s="203"/>
      <c r="B12" s="201" t="s">
        <v>9</v>
      </c>
      <c r="C12" s="201"/>
      <c r="D12" s="201"/>
      <c r="E12" s="201"/>
      <c r="F12" s="201"/>
      <c r="G12" s="201"/>
      <c r="H12" s="201"/>
      <c r="I12" s="201"/>
      <c r="J12" s="201"/>
      <c r="K12" s="201"/>
      <c r="L12" s="201"/>
      <c r="M12" s="265" t="s">
        <v>568</v>
      </c>
      <c r="N12" s="266"/>
      <c r="O12" s="267"/>
      <c r="P12" s="209"/>
      <c r="Q12" s="209"/>
      <c r="R12" s="209"/>
      <c r="S12" s="209"/>
      <c r="T12" s="209"/>
      <c r="U12" s="191"/>
      <c r="V12" s="191"/>
      <c r="W12" s="191"/>
      <c r="X12" s="201" t="s">
        <v>589</v>
      </c>
      <c r="Y12" s="201"/>
      <c r="Z12" s="201"/>
      <c r="AA12" s="201"/>
      <c r="AB12" s="201"/>
      <c r="AC12" s="201"/>
      <c r="AD12" s="201"/>
      <c r="AE12" s="201"/>
      <c r="AF12" s="201"/>
      <c r="AG12" s="270" t="s">
        <v>463</v>
      </c>
      <c r="AH12" s="271"/>
      <c r="AI12" s="271"/>
      <c r="AJ12" s="271"/>
      <c r="AK12" s="271"/>
      <c r="AL12" s="271"/>
      <c r="AM12" s="271"/>
      <c r="AN12" s="271"/>
      <c r="AO12" s="272"/>
      <c r="AP12" s="191"/>
      <c r="AQ12" s="188"/>
    </row>
    <row r="13" spans="1:43" ht="13.5" customHeight="1">
      <c r="A13" s="203"/>
      <c r="B13" s="210" t="s">
        <v>10</v>
      </c>
      <c r="C13" s="210"/>
      <c r="D13" s="210"/>
      <c r="E13" s="210"/>
      <c r="F13" s="210"/>
      <c r="G13" s="210"/>
      <c r="H13" s="210"/>
      <c r="I13" s="210"/>
      <c r="J13" s="210"/>
      <c r="K13" s="210"/>
      <c r="L13" s="210"/>
      <c r="M13" s="191"/>
      <c r="N13" s="191"/>
      <c r="O13" s="191"/>
      <c r="P13" s="191"/>
      <c r="Q13" s="191"/>
      <c r="R13" s="191"/>
      <c r="S13" s="191"/>
      <c r="T13" s="191"/>
      <c r="U13" s="191"/>
      <c r="V13" s="191"/>
      <c r="W13" s="191"/>
      <c r="X13" s="201" t="s">
        <v>590</v>
      </c>
      <c r="Y13" s="201"/>
      <c r="Z13" s="201"/>
      <c r="AA13" s="201"/>
      <c r="AB13" s="201"/>
      <c r="AC13" s="201"/>
      <c r="AD13" s="201"/>
      <c r="AE13" s="201"/>
      <c r="AF13" s="201"/>
      <c r="AG13" s="270" t="s">
        <v>463</v>
      </c>
      <c r="AH13" s="271"/>
      <c r="AI13" s="271"/>
      <c r="AJ13" s="271"/>
      <c r="AK13" s="271"/>
      <c r="AL13" s="271"/>
      <c r="AM13" s="271"/>
      <c r="AN13" s="271"/>
      <c r="AO13" s="272"/>
      <c r="AP13" s="191"/>
      <c r="AQ13" s="188"/>
    </row>
    <row r="14" spans="1:43" ht="13.5" customHeight="1">
      <c r="A14" s="203"/>
      <c r="B14" s="211" t="s">
        <v>602</v>
      </c>
      <c r="C14" s="191"/>
      <c r="D14" s="191"/>
      <c r="E14" s="191"/>
      <c r="F14" s="191"/>
      <c r="G14" s="191"/>
      <c r="H14" s="191"/>
      <c r="I14" s="191"/>
      <c r="J14" s="191"/>
      <c r="K14" s="191"/>
      <c r="L14" s="191"/>
      <c r="M14" s="164"/>
      <c r="N14" s="165"/>
      <c r="O14" s="165"/>
      <c r="P14" s="268"/>
      <c r="Q14" s="268"/>
      <c r="R14" s="269"/>
      <c r="S14" s="191"/>
      <c r="T14" s="191"/>
      <c r="U14" s="191"/>
      <c r="V14" s="191"/>
      <c r="W14" s="191"/>
      <c r="X14" s="212"/>
      <c r="Y14" s="212"/>
      <c r="Z14" s="212"/>
      <c r="AA14" s="212"/>
      <c r="AB14" s="212"/>
      <c r="AC14" s="212"/>
      <c r="AD14" s="212"/>
      <c r="AE14" s="212"/>
      <c r="AF14" s="212"/>
      <c r="AG14" s="191"/>
      <c r="AH14" s="191"/>
      <c r="AI14" s="191"/>
      <c r="AJ14" s="191"/>
      <c r="AK14" s="191"/>
      <c r="AL14" s="191"/>
      <c r="AM14" s="191"/>
      <c r="AN14" s="191"/>
      <c r="AO14" s="191"/>
      <c r="AP14" s="191"/>
      <c r="AQ14" s="188"/>
    </row>
    <row r="15" spans="1:43" ht="13.5" customHeight="1">
      <c r="A15" s="200"/>
      <c r="B15" s="213" t="s">
        <v>603</v>
      </c>
      <c r="C15" s="213"/>
      <c r="D15" s="213"/>
      <c r="E15" s="213"/>
      <c r="F15" s="213"/>
      <c r="G15" s="213"/>
      <c r="H15" s="213"/>
      <c r="I15" s="213"/>
      <c r="J15" s="213"/>
      <c r="K15" s="213"/>
      <c r="L15" s="213"/>
      <c r="M15" s="213"/>
      <c r="N15" s="213"/>
      <c r="O15" s="213"/>
      <c r="P15" s="213"/>
      <c r="Q15" s="213"/>
      <c r="R15" s="213"/>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88"/>
    </row>
    <row r="16" spans="1:43" ht="13.5" customHeight="1">
      <c r="A16" s="200">
        <v>2</v>
      </c>
      <c r="B16" s="214" t="s">
        <v>11</v>
      </c>
      <c r="C16" s="214"/>
      <c r="D16" s="214"/>
      <c r="E16" s="214"/>
      <c r="F16" s="214"/>
      <c r="G16" s="214"/>
      <c r="H16" s="214"/>
      <c r="I16" s="214"/>
      <c r="J16" s="214"/>
      <c r="K16" s="214"/>
      <c r="L16" s="214"/>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88"/>
    </row>
    <row r="17" spans="1:255" ht="13.5" customHeight="1">
      <c r="A17" s="203"/>
      <c r="B17" s="215" t="s">
        <v>12</v>
      </c>
      <c r="C17" s="216"/>
      <c r="D17" s="216"/>
      <c r="E17" s="216"/>
      <c r="F17" s="216"/>
      <c r="G17" s="216"/>
      <c r="H17" s="216"/>
      <c r="I17" s="216"/>
      <c r="J17" s="216"/>
      <c r="K17" s="216"/>
      <c r="L17" s="217"/>
      <c r="M17" s="262"/>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4"/>
      <c r="AP17" s="209"/>
      <c r="AQ17" s="218"/>
      <c r="AR17" s="5"/>
      <c r="AS17" s="5"/>
      <c r="AT17" s="5"/>
      <c r="AU17" s="5"/>
      <c r="AV17" s="5"/>
      <c r="AW17" s="5"/>
      <c r="AX17" s="5"/>
      <c r="IS17" s="21"/>
      <c r="IT17" s="21"/>
      <c r="IU17" s="21"/>
    </row>
    <row r="18" spans="1:255" ht="13.5" customHeight="1">
      <c r="A18" s="203"/>
      <c r="B18" s="215" t="s">
        <v>406</v>
      </c>
      <c r="C18" s="216"/>
      <c r="D18" s="216"/>
      <c r="E18" s="216"/>
      <c r="F18" s="216"/>
      <c r="G18" s="216"/>
      <c r="H18" s="216"/>
      <c r="I18" s="216"/>
      <c r="J18" s="216"/>
      <c r="K18" s="216"/>
      <c r="L18" s="216"/>
      <c r="M18" s="191"/>
      <c r="N18" s="191"/>
      <c r="O18" s="191"/>
      <c r="P18" s="191"/>
      <c r="Q18" s="191"/>
      <c r="R18" s="191"/>
      <c r="S18" s="191"/>
      <c r="T18" s="191"/>
      <c r="U18" s="191"/>
      <c r="V18" s="262"/>
      <c r="W18" s="263"/>
      <c r="X18" s="263"/>
      <c r="Y18" s="263"/>
      <c r="Z18" s="263"/>
      <c r="AA18" s="263"/>
      <c r="AB18" s="263"/>
      <c r="AC18" s="263"/>
      <c r="AD18" s="263"/>
      <c r="AE18" s="263"/>
      <c r="AF18" s="264"/>
      <c r="AG18" s="191"/>
      <c r="AH18" s="191"/>
      <c r="AI18" s="191"/>
      <c r="AJ18" s="191"/>
      <c r="AK18" s="191"/>
      <c r="AL18" s="191"/>
      <c r="AM18" s="191"/>
      <c r="AN18" s="191"/>
      <c r="AO18" s="191"/>
      <c r="AP18" s="191"/>
      <c r="AQ18" s="188"/>
      <c r="IS18" s="21"/>
      <c r="IT18" s="21"/>
      <c r="IU18" s="21"/>
    </row>
    <row r="19" spans="1:255" ht="13.5" customHeight="1">
      <c r="A19" s="203"/>
      <c r="B19" s="219" t="s">
        <v>14</v>
      </c>
      <c r="C19" s="220"/>
      <c r="D19" s="220"/>
      <c r="E19" s="220"/>
      <c r="F19" s="220"/>
      <c r="G19" s="220"/>
      <c r="H19" s="220"/>
      <c r="I19" s="220"/>
      <c r="J19" s="220"/>
      <c r="K19" s="220"/>
      <c r="L19" s="220"/>
      <c r="M19" s="262"/>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4"/>
      <c r="AP19" s="209"/>
      <c r="AQ19" s="218"/>
      <c r="AR19" s="5"/>
      <c r="AS19" s="5"/>
      <c r="AT19" s="5"/>
      <c r="AU19" s="5"/>
      <c r="AV19" s="5"/>
      <c r="AW19" s="5"/>
      <c r="AX19" s="5"/>
      <c r="IS19" s="21"/>
      <c r="IT19" s="21"/>
      <c r="IU19" s="21"/>
    </row>
    <row r="20" spans="1:255" ht="13.5" customHeight="1">
      <c r="A20" s="203"/>
      <c r="B20" s="219" t="s">
        <v>15</v>
      </c>
      <c r="C20" s="220"/>
      <c r="D20" s="220"/>
      <c r="E20" s="220"/>
      <c r="F20" s="220"/>
      <c r="G20" s="220"/>
      <c r="H20" s="220"/>
      <c r="I20" s="220"/>
      <c r="J20" s="220"/>
      <c r="K20" s="220"/>
      <c r="L20" s="220"/>
      <c r="M20" s="221"/>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3"/>
      <c r="AP20" s="209"/>
      <c r="AQ20" s="218"/>
      <c r="AR20" s="5"/>
      <c r="AS20" s="5"/>
      <c r="AT20" s="5"/>
      <c r="AU20" s="5"/>
      <c r="AV20" s="5"/>
      <c r="AW20" s="5"/>
      <c r="AX20" s="5"/>
      <c r="IS20" s="21"/>
      <c r="IT20" s="21"/>
      <c r="IU20" s="21"/>
    </row>
    <row r="21" spans="1:255" ht="13.5" customHeight="1">
      <c r="A21" s="203"/>
      <c r="B21" s="219" t="s">
        <v>16</v>
      </c>
      <c r="C21" s="220"/>
      <c r="D21" s="220"/>
      <c r="E21" s="220"/>
      <c r="F21" s="220"/>
      <c r="G21" s="220"/>
      <c r="H21" s="220"/>
      <c r="I21" s="220"/>
      <c r="J21" s="220"/>
      <c r="K21" s="220"/>
      <c r="L21" s="220"/>
      <c r="M21" s="262"/>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4"/>
      <c r="AP21" s="209"/>
      <c r="AQ21" s="218"/>
      <c r="AR21" s="5"/>
      <c r="AS21" s="5"/>
      <c r="AT21" s="5"/>
      <c r="AU21" s="5"/>
      <c r="AV21" s="5"/>
      <c r="AW21" s="5"/>
      <c r="AX21" s="5"/>
      <c r="IS21" s="21"/>
      <c r="IT21" s="21"/>
      <c r="IU21" s="21"/>
    </row>
    <row r="22" spans="1:255" ht="13.5" customHeight="1">
      <c r="A22" s="203"/>
      <c r="B22" s="224" t="s">
        <v>17</v>
      </c>
      <c r="C22" s="225"/>
      <c r="D22" s="225"/>
      <c r="E22" s="225"/>
      <c r="F22" s="225"/>
      <c r="G22" s="225"/>
      <c r="H22" s="225"/>
      <c r="I22" s="225"/>
      <c r="J22" s="225"/>
      <c r="K22" s="225"/>
      <c r="L22" s="225"/>
      <c r="M22" s="262"/>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4"/>
      <c r="AP22" s="209"/>
      <c r="AQ22" s="218"/>
      <c r="AR22" s="5"/>
      <c r="AS22" s="5"/>
      <c r="AT22" s="5"/>
      <c r="AU22" s="5"/>
      <c r="AV22" s="5"/>
      <c r="AW22" s="5"/>
      <c r="AX22" s="5"/>
      <c r="IS22" s="21"/>
      <c r="IT22" s="21"/>
      <c r="IU22" s="21"/>
    </row>
    <row r="23" spans="1:255" ht="13.5" customHeight="1">
      <c r="A23" s="203"/>
      <c r="B23" s="219" t="s">
        <v>18</v>
      </c>
      <c r="C23" s="220"/>
      <c r="D23" s="220"/>
      <c r="E23" s="220"/>
      <c r="F23" s="220"/>
      <c r="G23" s="220"/>
      <c r="H23" s="220"/>
      <c r="I23" s="220"/>
      <c r="J23" s="220"/>
      <c r="K23" s="220"/>
      <c r="L23" s="220"/>
      <c r="M23" s="262"/>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4"/>
      <c r="AP23" s="209"/>
      <c r="AQ23" s="218"/>
      <c r="AR23" s="5"/>
      <c r="AS23" s="5"/>
      <c r="AT23" s="5"/>
      <c r="AU23" s="5"/>
      <c r="AV23" s="5"/>
      <c r="AW23" s="5"/>
      <c r="AX23" s="5"/>
      <c r="IS23" s="21"/>
      <c r="IT23" s="21"/>
      <c r="IU23" s="21"/>
    </row>
    <row r="24" spans="1:255" ht="13.5" customHeight="1">
      <c r="A24" s="203"/>
      <c r="B24" s="219" t="s">
        <v>19</v>
      </c>
      <c r="C24" s="220"/>
      <c r="D24" s="220"/>
      <c r="E24" s="220"/>
      <c r="F24" s="220"/>
      <c r="G24" s="220"/>
      <c r="H24" s="220"/>
      <c r="I24" s="220"/>
      <c r="J24" s="220"/>
      <c r="K24" s="220"/>
      <c r="L24" s="220"/>
      <c r="M24" s="262"/>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4"/>
      <c r="AP24" s="209"/>
      <c r="AQ24" s="218"/>
      <c r="AR24" s="5"/>
      <c r="AS24" s="5"/>
      <c r="AT24" s="5"/>
      <c r="AU24" s="5"/>
      <c r="AV24" s="5"/>
      <c r="AW24" s="5"/>
      <c r="AX24" s="5"/>
      <c r="IS24" s="21"/>
      <c r="IT24" s="21"/>
      <c r="IU24" s="21"/>
    </row>
    <row r="25" spans="1:255" ht="13.5" customHeight="1">
      <c r="A25" s="203"/>
      <c r="B25" s="219" t="s">
        <v>20</v>
      </c>
      <c r="C25" s="220"/>
      <c r="D25" s="220"/>
      <c r="E25" s="220"/>
      <c r="F25" s="220"/>
      <c r="G25" s="220"/>
      <c r="H25" s="220"/>
      <c r="I25" s="220"/>
      <c r="J25" s="220"/>
      <c r="K25" s="220"/>
      <c r="L25" s="220"/>
      <c r="M25" s="262"/>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4"/>
      <c r="AP25" s="209"/>
      <c r="AQ25" s="218"/>
      <c r="AR25" s="5"/>
      <c r="AS25" s="5"/>
      <c r="AT25" s="5"/>
      <c r="AU25" s="5"/>
      <c r="AV25" s="5"/>
      <c r="AW25" s="5"/>
      <c r="AX25" s="5"/>
      <c r="IS25" s="21"/>
      <c r="IT25" s="21"/>
      <c r="IU25" s="21"/>
    </row>
    <row r="26" spans="1:255" ht="13.5" customHeight="1">
      <c r="A26" s="203"/>
      <c r="B26" s="219" t="s">
        <v>21</v>
      </c>
      <c r="C26" s="220"/>
      <c r="D26" s="220"/>
      <c r="E26" s="220"/>
      <c r="F26" s="220"/>
      <c r="G26" s="220"/>
      <c r="H26" s="220"/>
      <c r="I26" s="220"/>
      <c r="J26" s="220"/>
      <c r="K26" s="220"/>
      <c r="L26" s="220"/>
      <c r="M26" s="262"/>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4"/>
      <c r="AP26" s="209"/>
      <c r="AQ26" s="218"/>
      <c r="AR26" s="5"/>
      <c r="AS26" s="5"/>
      <c r="AT26" s="5"/>
      <c r="AU26" s="5"/>
      <c r="AV26" s="5"/>
      <c r="AW26" s="5"/>
      <c r="AX26" s="5"/>
      <c r="IS26" s="21"/>
      <c r="IT26" s="21"/>
      <c r="IU26" s="21"/>
    </row>
    <row r="27" spans="1:255" ht="13.5" customHeight="1">
      <c r="A27" s="203"/>
      <c r="B27" s="219" t="s">
        <v>22</v>
      </c>
      <c r="C27" s="220"/>
      <c r="D27" s="220"/>
      <c r="E27" s="220"/>
      <c r="F27" s="220"/>
      <c r="G27" s="220"/>
      <c r="H27" s="220"/>
      <c r="I27" s="220"/>
      <c r="J27" s="220"/>
      <c r="K27" s="220"/>
      <c r="L27" s="220"/>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09"/>
      <c r="AQ27" s="218"/>
      <c r="AR27" s="5"/>
      <c r="AS27" s="5"/>
      <c r="AT27" s="5"/>
      <c r="AU27" s="5"/>
      <c r="AV27" s="5"/>
      <c r="AW27" s="5"/>
      <c r="AX27" s="5"/>
      <c r="IS27" s="21"/>
      <c r="IT27" s="21"/>
      <c r="IU27" s="21"/>
    </row>
    <row r="28" spans="1:255" ht="13.5" customHeight="1">
      <c r="A28" s="203"/>
      <c r="B28" s="219" t="s">
        <v>23</v>
      </c>
      <c r="C28" s="220"/>
      <c r="D28" s="220"/>
      <c r="E28" s="220"/>
      <c r="F28" s="220"/>
      <c r="G28" s="220"/>
      <c r="H28" s="220"/>
      <c r="I28" s="220"/>
      <c r="J28" s="220"/>
      <c r="K28" s="220"/>
      <c r="L28" s="220"/>
      <c r="M28" s="166"/>
      <c r="N28" s="167"/>
      <c r="O28" s="168"/>
      <c r="P28" s="166"/>
      <c r="Q28" s="167"/>
      <c r="R28" s="167"/>
      <c r="S28" s="167"/>
      <c r="T28" s="167"/>
      <c r="U28" s="168"/>
      <c r="V28" s="202"/>
      <c r="W28" s="202"/>
      <c r="X28" s="202"/>
      <c r="Y28" s="202"/>
      <c r="Z28" s="226" t="s">
        <v>357</v>
      </c>
      <c r="AA28" s="226"/>
      <c r="AB28" s="226"/>
      <c r="AC28" s="226"/>
      <c r="AD28" s="226"/>
      <c r="AE28" s="226"/>
      <c r="AF28" s="226"/>
      <c r="AG28" s="226"/>
      <c r="AH28" s="226"/>
      <c r="AI28" s="226"/>
      <c r="AJ28" s="226"/>
      <c r="AK28" s="226"/>
      <c r="AL28" s="226"/>
      <c r="AM28" s="227"/>
      <c r="AN28" s="169"/>
      <c r="AO28" s="170"/>
      <c r="AP28" s="209"/>
      <c r="AQ28" s="218"/>
      <c r="AR28" s="5"/>
      <c r="AS28" s="5"/>
      <c r="AT28" s="5"/>
      <c r="AU28" s="5"/>
      <c r="AV28" s="5"/>
      <c r="AW28" s="5"/>
      <c r="AX28" s="5"/>
      <c r="IS28" s="21"/>
      <c r="IT28" s="21"/>
      <c r="IU28" s="21"/>
    </row>
    <row r="29" spans="1:255" ht="13.5" customHeight="1">
      <c r="A29" s="203"/>
      <c r="B29" s="219" t="s">
        <v>24</v>
      </c>
      <c r="C29" s="220"/>
      <c r="D29" s="220"/>
      <c r="E29" s="220"/>
      <c r="F29" s="220"/>
      <c r="G29" s="220"/>
      <c r="H29" s="220"/>
      <c r="I29" s="220"/>
      <c r="J29" s="220"/>
      <c r="K29" s="220"/>
      <c r="L29" s="220"/>
      <c r="M29" s="274"/>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6"/>
      <c r="AP29" s="209"/>
      <c r="AQ29" s="218"/>
      <c r="AR29" s="5"/>
      <c r="AS29" s="5"/>
      <c r="AT29" s="5"/>
      <c r="AU29" s="5"/>
      <c r="AV29" s="5"/>
      <c r="AW29" s="5"/>
      <c r="AX29" s="5"/>
      <c r="IS29" s="21"/>
      <c r="IT29" s="21"/>
      <c r="IU29" s="21"/>
    </row>
    <row r="30" spans="1:255" ht="13.5" customHeight="1">
      <c r="A30" s="203"/>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88"/>
      <c r="IT30" s="21"/>
      <c r="IU30" s="21"/>
    </row>
    <row r="31" spans="1:255" ht="13.5" customHeight="1">
      <c r="A31" s="228">
        <v>3</v>
      </c>
      <c r="B31" s="229" t="s">
        <v>25</v>
      </c>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88"/>
      <c r="IT31" s="21"/>
      <c r="IU31" s="21"/>
    </row>
    <row r="32" spans="1:255" s="6" customFormat="1" ht="13.5" customHeight="1">
      <c r="A32" s="203"/>
      <c r="B32" s="215" t="s">
        <v>12</v>
      </c>
      <c r="C32" s="216"/>
      <c r="D32" s="216"/>
      <c r="E32" s="216"/>
      <c r="F32" s="216"/>
      <c r="G32" s="216"/>
      <c r="H32" s="216"/>
      <c r="I32" s="216"/>
      <c r="J32" s="216"/>
      <c r="K32" s="216"/>
      <c r="L32" s="216"/>
      <c r="M32" s="262"/>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4"/>
      <c r="AP32" s="209"/>
      <c r="AQ32" s="218"/>
      <c r="AR32" s="5"/>
      <c r="AS32" s="5"/>
      <c r="AT32" s="5"/>
      <c r="AU32" s="5"/>
      <c r="AV32" s="5"/>
      <c r="AW32" s="5"/>
      <c r="AX32" s="5"/>
      <c r="IT32" s="22"/>
      <c r="IU32" s="22"/>
    </row>
    <row r="33" spans="1:50" ht="13.5" customHeight="1">
      <c r="A33" s="203"/>
      <c r="B33" s="219" t="s">
        <v>461</v>
      </c>
      <c r="C33" s="220"/>
      <c r="D33" s="220"/>
      <c r="E33" s="220"/>
      <c r="F33" s="220"/>
      <c r="G33" s="220"/>
      <c r="H33" s="220"/>
      <c r="I33" s="220"/>
      <c r="J33" s="220"/>
      <c r="K33" s="220"/>
      <c r="L33" s="220"/>
      <c r="M33" s="277"/>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9"/>
      <c r="AP33" s="209"/>
      <c r="AQ33" s="218"/>
      <c r="AR33" s="5"/>
      <c r="AS33" s="5"/>
      <c r="AT33" s="5"/>
      <c r="AU33" s="5"/>
      <c r="AV33" s="5"/>
      <c r="AW33" s="5"/>
      <c r="AX33" s="5"/>
    </row>
    <row r="34" spans="1:50" ht="13.5" customHeight="1">
      <c r="A34" s="203"/>
      <c r="B34" s="219" t="s">
        <v>16</v>
      </c>
      <c r="C34" s="220"/>
      <c r="D34" s="220"/>
      <c r="E34" s="220"/>
      <c r="F34" s="220"/>
      <c r="G34" s="220"/>
      <c r="H34" s="220"/>
      <c r="I34" s="220"/>
      <c r="J34" s="220"/>
      <c r="K34" s="220"/>
      <c r="L34" s="220"/>
      <c r="M34" s="262"/>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4"/>
      <c r="AP34" s="209"/>
      <c r="AQ34" s="230"/>
      <c r="AR34" s="5"/>
      <c r="AS34" s="5"/>
      <c r="AT34" s="5"/>
      <c r="AU34" s="5"/>
      <c r="AV34" s="5"/>
      <c r="AW34" s="5"/>
      <c r="AX34" s="5"/>
    </row>
    <row r="35" spans="1:50" ht="13.5" customHeight="1">
      <c r="A35" s="203"/>
      <c r="B35" s="224" t="s">
        <v>17</v>
      </c>
      <c r="C35" s="225"/>
      <c r="D35" s="225"/>
      <c r="E35" s="225"/>
      <c r="F35" s="225"/>
      <c r="G35" s="225"/>
      <c r="H35" s="225"/>
      <c r="I35" s="225"/>
      <c r="J35" s="225"/>
      <c r="K35" s="225"/>
      <c r="L35" s="225"/>
      <c r="M35" s="262"/>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4"/>
      <c r="AP35" s="209"/>
      <c r="AQ35" s="218"/>
      <c r="AR35" s="5"/>
      <c r="AS35" s="5"/>
      <c r="AT35" s="5"/>
      <c r="AU35" s="5"/>
      <c r="AV35" s="5"/>
      <c r="AW35" s="5"/>
      <c r="AX35" s="5"/>
    </row>
    <row r="36" spans="1:50" ht="13.5" customHeight="1">
      <c r="A36" s="203"/>
      <c r="B36" s="219" t="s">
        <v>18</v>
      </c>
      <c r="C36" s="220"/>
      <c r="D36" s="220"/>
      <c r="E36" s="220"/>
      <c r="F36" s="220"/>
      <c r="G36" s="220"/>
      <c r="H36" s="220"/>
      <c r="I36" s="220"/>
      <c r="J36" s="220"/>
      <c r="K36" s="220"/>
      <c r="L36" s="220"/>
      <c r="M36" s="262"/>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4"/>
      <c r="AP36" s="209"/>
      <c r="AQ36" s="218"/>
      <c r="AR36" s="5"/>
      <c r="AS36" s="5"/>
      <c r="AT36" s="5"/>
      <c r="AU36" s="5"/>
      <c r="AV36" s="5"/>
      <c r="AW36" s="5"/>
      <c r="AX36" s="5"/>
    </row>
    <row r="37" spans="1:50" ht="13.5" customHeight="1">
      <c r="A37" s="203"/>
      <c r="B37" s="219" t="s">
        <v>19</v>
      </c>
      <c r="C37" s="220"/>
      <c r="D37" s="220"/>
      <c r="E37" s="220"/>
      <c r="F37" s="220"/>
      <c r="G37" s="220"/>
      <c r="H37" s="220"/>
      <c r="I37" s="220"/>
      <c r="J37" s="220"/>
      <c r="K37" s="220"/>
      <c r="L37" s="220"/>
      <c r="M37" s="262"/>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4"/>
      <c r="AP37" s="209"/>
      <c r="AQ37" s="218"/>
      <c r="AR37" s="5"/>
      <c r="AS37" s="5"/>
      <c r="AT37" s="5"/>
      <c r="AU37" s="5"/>
      <c r="AV37" s="5"/>
      <c r="AW37" s="5"/>
      <c r="AX37" s="5"/>
    </row>
    <row r="38" spans="1:50" ht="13.5" customHeight="1">
      <c r="A38" s="203"/>
      <c r="B38" s="219" t="s">
        <v>20</v>
      </c>
      <c r="C38" s="220"/>
      <c r="D38" s="220"/>
      <c r="E38" s="220"/>
      <c r="F38" s="220"/>
      <c r="G38" s="220"/>
      <c r="H38" s="220"/>
      <c r="I38" s="220"/>
      <c r="J38" s="220"/>
      <c r="K38" s="220"/>
      <c r="L38" s="220"/>
      <c r="M38" s="262"/>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4"/>
      <c r="AP38" s="209"/>
      <c r="AQ38" s="218"/>
      <c r="AR38" s="5"/>
      <c r="AS38" s="5"/>
      <c r="AT38" s="5"/>
      <c r="AU38" s="5"/>
      <c r="AV38" s="5"/>
      <c r="AW38" s="5"/>
      <c r="AX38" s="5"/>
    </row>
    <row r="39" spans="1:255" ht="13.5" customHeight="1">
      <c r="A39" s="203"/>
      <c r="B39" s="219" t="s">
        <v>21</v>
      </c>
      <c r="C39" s="220"/>
      <c r="D39" s="220"/>
      <c r="E39" s="220"/>
      <c r="F39" s="220"/>
      <c r="G39" s="220"/>
      <c r="H39" s="220"/>
      <c r="I39" s="220"/>
      <c r="J39" s="220"/>
      <c r="K39" s="220"/>
      <c r="L39" s="220"/>
      <c r="M39" s="262"/>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4"/>
      <c r="AP39" s="209"/>
      <c r="AQ39" s="218"/>
      <c r="AR39" s="5"/>
      <c r="AS39" s="5"/>
      <c r="AT39" s="5"/>
      <c r="AU39" s="5"/>
      <c r="AV39" s="5"/>
      <c r="AW39" s="5"/>
      <c r="AX39" s="5"/>
      <c r="IS39" s="21"/>
      <c r="IT39" s="21"/>
      <c r="IU39" s="21"/>
    </row>
    <row r="40" spans="1:255" ht="13.5" customHeight="1">
      <c r="A40" s="203"/>
      <c r="B40" s="219" t="s">
        <v>22</v>
      </c>
      <c r="C40" s="220"/>
      <c r="D40" s="220"/>
      <c r="E40" s="220"/>
      <c r="F40" s="220"/>
      <c r="G40" s="220"/>
      <c r="H40" s="220"/>
      <c r="I40" s="220"/>
      <c r="J40" s="220"/>
      <c r="K40" s="220"/>
      <c r="L40" s="220"/>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09"/>
      <c r="AQ40" s="218"/>
      <c r="AR40" s="5"/>
      <c r="AS40" s="5"/>
      <c r="AT40" s="5"/>
      <c r="AU40" s="5"/>
      <c r="AV40" s="5"/>
      <c r="AW40" s="5"/>
      <c r="AX40" s="5"/>
      <c r="IS40" s="21"/>
      <c r="IT40" s="21"/>
      <c r="IU40" s="21"/>
    </row>
    <row r="41" spans="1:255" ht="13.5" customHeight="1">
      <c r="A41" s="203"/>
      <c r="B41" s="219" t="s">
        <v>23</v>
      </c>
      <c r="C41" s="220"/>
      <c r="D41" s="220"/>
      <c r="E41" s="220"/>
      <c r="F41" s="220"/>
      <c r="G41" s="220"/>
      <c r="H41" s="220"/>
      <c r="I41" s="220"/>
      <c r="J41" s="220"/>
      <c r="K41" s="220"/>
      <c r="L41" s="220"/>
      <c r="M41" s="166"/>
      <c r="N41" s="167"/>
      <c r="O41" s="168"/>
      <c r="P41" s="166"/>
      <c r="Q41" s="167"/>
      <c r="R41" s="167"/>
      <c r="S41" s="167"/>
      <c r="T41" s="167"/>
      <c r="U41" s="168"/>
      <c r="V41" s="202"/>
      <c r="W41" s="202"/>
      <c r="X41" s="202"/>
      <c r="Y41" s="202"/>
      <c r="Z41" s="226" t="s">
        <v>357</v>
      </c>
      <c r="AA41" s="226"/>
      <c r="AB41" s="226"/>
      <c r="AC41" s="226"/>
      <c r="AD41" s="226"/>
      <c r="AE41" s="226"/>
      <c r="AF41" s="226"/>
      <c r="AG41" s="226"/>
      <c r="AH41" s="226"/>
      <c r="AI41" s="226"/>
      <c r="AJ41" s="226"/>
      <c r="AK41" s="226"/>
      <c r="AL41" s="226"/>
      <c r="AM41" s="227"/>
      <c r="AN41" s="169"/>
      <c r="AO41" s="170"/>
      <c r="AP41" s="209"/>
      <c r="AQ41" s="218"/>
      <c r="AR41" s="5"/>
      <c r="AS41" s="5"/>
      <c r="AT41" s="5"/>
      <c r="AU41" s="5"/>
      <c r="AV41" s="5"/>
      <c r="AW41" s="5"/>
      <c r="AX41" s="5"/>
      <c r="IS41" s="21"/>
      <c r="IT41" s="21"/>
      <c r="IU41" s="21"/>
    </row>
    <row r="42" spans="1:255" ht="12.75" customHeight="1">
      <c r="A42" s="203"/>
      <c r="B42" s="219" t="s">
        <v>24</v>
      </c>
      <c r="C42" s="220"/>
      <c r="D42" s="220"/>
      <c r="E42" s="220"/>
      <c r="F42" s="220"/>
      <c r="G42" s="220"/>
      <c r="H42" s="220"/>
      <c r="I42" s="220"/>
      <c r="J42" s="220"/>
      <c r="K42" s="220"/>
      <c r="L42" s="220"/>
      <c r="M42" s="274"/>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6"/>
      <c r="AP42" s="209"/>
      <c r="AQ42" s="218"/>
      <c r="AR42" s="5"/>
      <c r="AS42" s="5"/>
      <c r="AT42" s="5"/>
      <c r="AU42" s="5"/>
      <c r="AV42" s="5"/>
      <c r="AW42" s="5"/>
      <c r="AX42" s="5"/>
      <c r="IQ42" s="2">
        <v>1</v>
      </c>
      <c r="IS42" s="21"/>
      <c r="IT42" s="21"/>
      <c r="IU42" s="21"/>
    </row>
    <row r="43" spans="1:255" ht="13.5" customHeight="1" hidden="1">
      <c r="A43" s="203"/>
      <c r="B43" s="231" t="s">
        <v>399</v>
      </c>
      <c r="C43" s="231"/>
      <c r="D43" s="231"/>
      <c r="E43" s="231"/>
      <c r="F43" s="231"/>
      <c r="G43" s="231"/>
      <c r="H43" s="231"/>
      <c r="I43" s="231"/>
      <c r="J43" s="231"/>
      <c r="K43" s="231"/>
      <c r="L43" s="231"/>
      <c r="M43" s="232" t="s">
        <v>173</v>
      </c>
      <c r="N43" s="232"/>
      <c r="O43" s="232"/>
      <c r="P43" s="232"/>
      <c r="Q43" s="232"/>
      <c r="R43" s="232"/>
      <c r="S43" s="232"/>
      <c r="T43" s="232"/>
      <c r="U43" s="232"/>
      <c r="V43" s="203"/>
      <c r="W43" s="203"/>
      <c r="X43" s="203"/>
      <c r="Y43" s="203"/>
      <c r="Z43" s="203"/>
      <c r="AA43" s="203"/>
      <c r="AB43" s="203"/>
      <c r="AC43" s="203"/>
      <c r="AD43" s="203"/>
      <c r="AE43" s="203"/>
      <c r="AF43" s="203"/>
      <c r="AG43" s="203"/>
      <c r="AH43" s="203"/>
      <c r="AI43" s="203"/>
      <c r="AJ43" s="203"/>
      <c r="AK43" s="203"/>
      <c r="AL43" s="203"/>
      <c r="AM43" s="203"/>
      <c r="AN43" s="203"/>
      <c r="AO43" s="203"/>
      <c r="AP43" s="203"/>
      <c r="AQ43" s="233"/>
      <c r="AR43" s="4"/>
      <c r="AS43" s="4"/>
      <c r="AT43" s="4"/>
      <c r="AU43" s="4"/>
      <c r="AV43" s="4"/>
      <c r="AW43" s="4"/>
      <c r="AX43" s="4"/>
      <c r="IQ43" s="2">
        <v>1</v>
      </c>
      <c r="IS43" s="21"/>
      <c r="IT43" s="21"/>
      <c r="IU43" s="21"/>
    </row>
    <row r="44" spans="1:255" ht="13.5" customHeight="1" hidden="1">
      <c r="A44" s="203"/>
      <c r="B44" s="234"/>
      <c r="C44" s="234"/>
      <c r="D44" s="234"/>
      <c r="E44" s="234"/>
      <c r="F44" s="234"/>
      <c r="G44" s="234"/>
      <c r="H44" s="234"/>
      <c r="I44" s="234"/>
      <c r="J44" s="234"/>
      <c r="K44" s="234"/>
      <c r="L44" s="234"/>
      <c r="M44" s="235"/>
      <c r="N44" s="235"/>
      <c r="O44" s="235"/>
      <c r="P44" s="235"/>
      <c r="Q44" s="235"/>
      <c r="R44" s="235"/>
      <c r="S44" s="235"/>
      <c r="T44" s="235"/>
      <c r="U44" s="235"/>
      <c r="V44" s="235"/>
      <c r="W44" s="235"/>
      <c r="X44" s="235"/>
      <c r="Y44" s="236"/>
      <c r="Z44" s="236"/>
      <c r="AA44" s="236"/>
      <c r="AB44" s="203"/>
      <c r="AC44" s="203"/>
      <c r="AD44" s="203"/>
      <c r="AE44" s="203"/>
      <c r="AF44" s="203"/>
      <c r="AG44" s="203"/>
      <c r="AH44" s="203"/>
      <c r="AI44" s="203"/>
      <c r="AJ44" s="203"/>
      <c r="AK44" s="203"/>
      <c r="AL44" s="203"/>
      <c r="AM44" s="203"/>
      <c r="AN44" s="203"/>
      <c r="AO44" s="203"/>
      <c r="AP44" s="203"/>
      <c r="AQ44" s="233"/>
      <c r="AR44" s="4"/>
      <c r="AS44" s="4"/>
      <c r="AT44" s="4"/>
      <c r="AU44" s="4"/>
      <c r="AV44" s="4"/>
      <c r="AW44" s="4"/>
      <c r="AX44" s="4"/>
      <c r="IQ44" s="2">
        <f>IF(LEN(M29)&gt;75,0,IF(ISERROR(SEARCH("@",M29,1))=FALSE,IF(ISERROR(SEARCH(".",M29,SEARCH("@",M29,1)))=FALSE,1,0),0))</f>
        <v>0</v>
      </c>
      <c r="IS44" s="21"/>
      <c r="IT44" s="21"/>
      <c r="IU44" s="21"/>
    </row>
    <row r="45" spans="1:255" ht="13.5" customHeight="1" hidden="1">
      <c r="A45" s="203"/>
      <c r="B45" s="237"/>
      <c r="C45" s="238"/>
      <c r="D45" s="238"/>
      <c r="E45" s="238"/>
      <c r="F45" s="238"/>
      <c r="G45" s="238"/>
      <c r="H45" s="238"/>
      <c r="I45" s="238"/>
      <c r="J45" s="238"/>
      <c r="K45" s="238"/>
      <c r="L45" s="238"/>
      <c r="M45" s="239"/>
      <c r="N45" s="239"/>
      <c r="O45" s="239"/>
      <c r="P45" s="239"/>
      <c r="Q45" s="239"/>
      <c r="R45" s="239"/>
      <c r="S45" s="239"/>
      <c r="T45" s="239"/>
      <c r="U45" s="239"/>
      <c r="V45" s="239"/>
      <c r="W45" s="239"/>
      <c r="X45" s="203"/>
      <c r="Y45" s="203"/>
      <c r="Z45" s="203"/>
      <c r="AA45" s="203"/>
      <c r="AB45" s="203"/>
      <c r="AC45" s="203"/>
      <c r="AD45" s="203"/>
      <c r="AE45" s="203"/>
      <c r="AF45" s="203"/>
      <c r="AG45" s="203"/>
      <c r="AH45" s="203"/>
      <c r="AI45" s="203"/>
      <c r="AJ45" s="203"/>
      <c r="AK45" s="203"/>
      <c r="AL45" s="203"/>
      <c r="AM45" s="203"/>
      <c r="AN45" s="203"/>
      <c r="AO45" s="203"/>
      <c r="AP45" s="203"/>
      <c r="AQ45" s="233"/>
      <c r="AR45" s="4"/>
      <c r="AS45" s="4"/>
      <c r="AT45" s="4"/>
      <c r="AU45" s="4"/>
      <c r="AV45" s="4"/>
      <c r="AW45" s="4"/>
      <c r="AX45" s="4"/>
      <c r="IS45" s="21"/>
      <c r="IT45" s="21"/>
      <c r="IU45" s="21"/>
    </row>
    <row r="46" spans="1:255" ht="13.5" customHeight="1" hidden="1">
      <c r="A46" s="203"/>
      <c r="B46" s="240" t="s">
        <v>551</v>
      </c>
      <c r="C46" s="241"/>
      <c r="D46" s="241"/>
      <c r="E46" s="241"/>
      <c r="F46" s="241"/>
      <c r="G46" s="241"/>
      <c r="H46" s="241"/>
      <c r="I46" s="241"/>
      <c r="J46" s="241"/>
      <c r="K46" s="241"/>
      <c r="L46" s="241"/>
      <c r="M46" s="241"/>
      <c r="N46" s="241"/>
      <c r="O46" s="241"/>
      <c r="P46" s="241"/>
      <c r="Q46" s="241"/>
      <c r="R46" s="241"/>
      <c r="S46" s="241"/>
      <c r="T46" s="241"/>
      <c r="U46" s="241"/>
      <c r="V46" s="241"/>
      <c r="W46" s="241"/>
      <c r="X46" s="242"/>
      <c r="Y46" s="243" t="s">
        <v>466</v>
      </c>
      <c r="Z46" s="243"/>
      <c r="AA46" s="243"/>
      <c r="AB46" s="203"/>
      <c r="AC46" s="203"/>
      <c r="AD46" s="244"/>
      <c r="AE46" s="244"/>
      <c r="AF46" s="244"/>
      <c r="AG46" s="244"/>
      <c r="AH46" s="244"/>
      <c r="AI46" s="203"/>
      <c r="AJ46" s="245"/>
      <c r="AK46" s="245"/>
      <c r="AL46" s="245"/>
      <c r="AM46" s="245"/>
      <c r="AN46" s="245"/>
      <c r="AO46" s="245"/>
      <c r="AP46" s="203"/>
      <c r="AQ46" s="233"/>
      <c r="AR46" s="4"/>
      <c r="AS46" s="4"/>
      <c r="AT46" s="4"/>
      <c r="AU46" s="4"/>
      <c r="AV46" s="4"/>
      <c r="AW46" s="4"/>
      <c r="AX46" s="4"/>
      <c r="IS46" s="21"/>
      <c r="IT46" s="21"/>
      <c r="IU46" s="21"/>
    </row>
    <row r="47" spans="1:255" ht="13.5" customHeight="1" hidden="1">
      <c r="A47" s="203"/>
      <c r="B47" s="246" t="s">
        <v>552</v>
      </c>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8"/>
      <c r="AA47" s="249"/>
      <c r="AB47" s="203"/>
      <c r="AC47" s="203"/>
      <c r="AD47" s="203"/>
      <c r="AE47" s="203"/>
      <c r="AF47" s="203"/>
      <c r="AG47" s="203"/>
      <c r="AH47" s="203"/>
      <c r="AI47" s="203"/>
      <c r="AJ47" s="203"/>
      <c r="AK47" s="203"/>
      <c r="AL47" s="203"/>
      <c r="AM47" s="203"/>
      <c r="AN47" s="203"/>
      <c r="AO47" s="203"/>
      <c r="AP47" s="203"/>
      <c r="AQ47" s="233"/>
      <c r="AR47" s="4"/>
      <c r="AS47" s="4"/>
      <c r="AT47" s="4"/>
      <c r="AU47" s="4"/>
      <c r="AV47" s="4"/>
      <c r="AW47" s="4"/>
      <c r="AX47" s="4"/>
      <c r="IS47" s="21"/>
      <c r="IT47" s="21"/>
      <c r="IU47" s="21"/>
    </row>
    <row r="48" spans="1:255" ht="13.5" customHeight="1">
      <c r="A48" s="203"/>
      <c r="B48" s="250"/>
      <c r="C48" s="250"/>
      <c r="D48" s="250"/>
      <c r="E48" s="250"/>
      <c r="F48" s="250"/>
      <c r="G48" s="250"/>
      <c r="H48" s="250"/>
      <c r="I48" s="250"/>
      <c r="J48" s="250"/>
      <c r="K48" s="250"/>
      <c r="L48" s="250"/>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33"/>
      <c r="AR48" s="4"/>
      <c r="AS48" s="4"/>
      <c r="AT48" s="4"/>
      <c r="AU48" s="4"/>
      <c r="AV48" s="4"/>
      <c r="AW48" s="4"/>
      <c r="AX48" s="4"/>
      <c r="IS48" s="21"/>
      <c r="IT48" s="21"/>
      <c r="IU48" s="21"/>
    </row>
    <row r="49" spans="1:255" ht="13.5" customHeight="1">
      <c r="A49" s="203"/>
      <c r="B49" s="250"/>
      <c r="C49" s="250"/>
      <c r="D49" s="250"/>
      <c r="E49" s="250"/>
      <c r="F49" s="250"/>
      <c r="G49" s="250"/>
      <c r="H49" s="250"/>
      <c r="I49" s="250"/>
      <c r="J49" s="250"/>
      <c r="K49" s="250"/>
      <c r="L49" s="250"/>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33"/>
      <c r="AR49" s="4"/>
      <c r="AS49" s="4"/>
      <c r="AT49" s="4"/>
      <c r="AU49" s="4"/>
      <c r="AV49" s="4"/>
      <c r="AW49" s="4"/>
      <c r="AX49" s="4"/>
      <c r="IS49" s="21"/>
      <c r="IT49" s="21"/>
      <c r="IU49" s="21"/>
    </row>
    <row r="50" spans="1:255" ht="13.5" customHeight="1">
      <c r="A50" s="188"/>
      <c r="B50" s="188"/>
      <c r="C50" s="188"/>
      <c r="D50" s="251"/>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IQ50" s="2">
        <f>IF(LEN(M42)&gt;75,0,IF(ISERROR(SEARCH("@",M42,1))=FALSE,IF(ISERROR(SEARCH(".",M42,SEARCH("@",M42,1)))=FALSE,1,0),0))</f>
        <v>0</v>
      </c>
      <c r="IS50" s="21"/>
      <c r="IT50" s="21"/>
      <c r="IU50" s="21"/>
    </row>
    <row r="51" spans="1:255" ht="13.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252"/>
      <c r="X51" s="188"/>
      <c r="Y51" s="188"/>
      <c r="Z51" s="188"/>
      <c r="AA51" s="188"/>
      <c r="AB51" s="188"/>
      <c r="AC51" s="188"/>
      <c r="AD51" s="188"/>
      <c r="AE51" s="188"/>
      <c r="AF51" s="188"/>
      <c r="AG51" s="188"/>
      <c r="AH51" s="188"/>
      <c r="AI51" s="188"/>
      <c r="AJ51" s="188"/>
      <c r="AK51" s="188"/>
      <c r="AL51" s="188"/>
      <c r="AM51" s="188"/>
      <c r="AN51" s="188"/>
      <c r="AO51" s="188"/>
      <c r="AP51" s="188"/>
      <c r="AQ51" s="188"/>
      <c r="IQ51" s="2" t="s">
        <v>555</v>
      </c>
      <c r="IS51" s="21"/>
      <c r="IT51" s="21"/>
      <c r="IU51" s="21"/>
    </row>
    <row r="52" spans="40:255" ht="13.5" customHeight="1">
      <c r="AN52" s="2" t="s">
        <v>122</v>
      </c>
      <c r="IQ52" s="2" t="s">
        <v>13</v>
      </c>
      <c r="IS52" s="21"/>
      <c r="IT52" s="21"/>
      <c r="IU52" s="21"/>
    </row>
    <row r="53" spans="253:255" ht="13.5" customHeight="1">
      <c r="IS53" s="21"/>
      <c r="IT53" s="21"/>
      <c r="IU53" s="21"/>
    </row>
    <row r="54" spans="253:255" ht="13.5" customHeight="1">
      <c r="IS54" s="21"/>
      <c r="IT54" s="21"/>
      <c r="IU54" s="21"/>
    </row>
    <row r="55" spans="251:255" ht="13.5" customHeight="1">
      <c r="IQ55" s="2" t="s">
        <v>26</v>
      </c>
      <c r="IS55" s="21"/>
      <c r="IT55" s="21"/>
      <c r="IU55" s="21"/>
    </row>
    <row r="56" spans="251:255" ht="13.5" customHeight="1">
      <c r="IQ56" s="2" t="s">
        <v>27</v>
      </c>
      <c r="IS56" s="21"/>
      <c r="IT56" s="21"/>
      <c r="IU56" s="21"/>
    </row>
    <row r="57" spans="251:255" ht="13.5" customHeight="1">
      <c r="IQ57" s="2" t="s">
        <v>28</v>
      </c>
      <c r="IS57" s="21"/>
      <c r="IT57" s="21"/>
      <c r="IU57" s="21"/>
    </row>
    <row r="58" spans="251:255" ht="13.5" customHeight="1">
      <c r="IQ58" s="2" t="s">
        <v>2</v>
      </c>
      <c r="IS58" s="21"/>
      <c r="IT58" s="21"/>
      <c r="IU58" s="21"/>
    </row>
    <row r="59" spans="253:255" ht="13.5" customHeight="1">
      <c r="IS59" s="21"/>
      <c r="IT59" s="21"/>
      <c r="IU59" s="21"/>
    </row>
    <row r="60" spans="253:255" ht="13.5" customHeight="1">
      <c r="IS60" s="21"/>
      <c r="IT60" s="21"/>
      <c r="IU60" s="21"/>
    </row>
    <row r="61" spans="251:255" ht="13.5" customHeight="1">
      <c r="IQ61" s="5"/>
      <c r="IR61" s="5"/>
      <c r="IS61" s="24"/>
      <c r="IT61" s="23"/>
      <c r="IU61" s="23"/>
    </row>
    <row r="62" spans="251:255" ht="13.5" customHeight="1">
      <c r="IQ62" s="5" t="s">
        <v>8</v>
      </c>
      <c r="IR62" s="5" t="s">
        <v>29</v>
      </c>
      <c r="IS62" s="23"/>
      <c r="IT62" s="23"/>
      <c r="IU62" s="23"/>
    </row>
    <row r="63" spans="251:255" ht="13.5" customHeight="1">
      <c r="IQ63" s="5" t="s">
        <v>29</v>
      </c>
      <c r="IR63" s="5" t="s">
        <v>30</v>
      </c>
      <c r="IS63" s="23"/>
      <c r="IT63" s="23"/>
      <c r="IU63" s="23"/>
    </row>
    <row r="64" spans="251:255" ht="13.5" customHeight="1">
      <c r="IQ64" s="5" t="s">
        <v>30</v>
      </c>
      <c r="IR64" s="5" t="s">
        <v>31</v>
      </c>
      <c r="IS64" s="23"/>
      <c r="IT64" s="23"/>
      <c r="IU64" s="23"/>
    </row>
    <row r="65" spans="251:255" ht="13.5" customHeight="1">
      <c r="IQ65" s="5" t="s">
        <v>31</v>
      </c>
      <c r="IR65" s="5" t="s">
        <v>32</v>
      </c>
      <c r="IS65" s="23"/>
      <c r="IT65" s="23"/>
      <c r="IU65" s="23"/>
    </row>
    <row r="66" spans="251:255" ht="13.5" customHeight="1">
      <c r="IQ66" s="5" t="s">
        <v>32</v>
      </c>
      <c r="IR66" s="5" t="s">
        <v>33</v>
      </c>
      <c r="IS66" s="23"/>
      <c r="IT66" s="23"/>
      <c r="IU66" s="23"/>
    </row>
    <row r="67" spans="251:255" ht="13.5" customHeight="1">
      <c r="IQ67" s="5" t="s">
        <v>33</v>
      </c>
      <c r="IR67" s="5" t="s">
        <v>34</v>
      </c>
      <c r="IS67" s="23"/>
      <c r="IT67" s="23"/>
      <c r="IU67" s="23"/>
    </row>
    <row r="68" spans="251:255" ht="13.5" customHeight="1">
      <c r="IQ68" s="5" t="s">
        <v>34</v>
      </c>
      <c r="IR68" s="5" t="s">
        <v>124</v>
      </c>
      <c r="IS68" s="23"/>
      <c r="IT68" s="23"/>
      <c r="IU68" s="23"/>
    </row>
    <row r="69" ht="13.5" customHeight="1">
      <c r="IU69" s="23"/>
    </row>
    <row r="70" ht="13.5" customHeight="1">
      <c r="IU70" s="23"/>
    </row>
    <row r="71" ht="13.5" customHeight="1">
      <c r="IU71" s="23"/>
    </row>
    <row r="72" ht="13.5" customHeight="1">
      <c r="IU72" s="23"/>
    </row>
    <row r="73" ht="13.5" customHeight="1">
      <c r="IU73" s="23"/>
    </row>
    <row r="74" spans="251:255" ht="13.5" customHeight="1">
      <c r="IQ74" s="5"/>
      <c r="IR74" s="5"/>
      <c r="IS74" s="21"/>
      <c r="IT74" s="23"/>
      <c r="IU74" s="23"/>
    </row>
    <row r="75" spans="251:255" ht="13.5" customHeight="1">
      <c r="IQ75" s="53">
        <v>2005</v>
      </c>
      <c r="IR75" s="5"/>
      <c r="IS75" s="21"/>
      <c r="IT75" s="23"/>
      <c r="IU75" s="23"/>
    </row>
    <row r="76" spans="251:255" ht="13.5" customHeight="1">
      <c r="IQ76" s="53">
        <v>2006</v>
      </c>
      <c r="IR76" s="5"/>
      <c r="IS76" s="21"/>
      <c r="IT76" s="23"/>
      <c r="IU76" s="23"/>
    </row>
    <row r="77" spans="251:255" ht="13.5" customHeight="1">
      <c r="IQ77" s="53">
        <v>2007</v>
      </c>
      <c r="IR77" s="5"/>
      <c r="IS77" s="21"/>
      <c r="IT77" s="23"/>
      <c r="IU77" s="23"/>
    </row>
    <row r="78" spans="251:255" ht="13.5" customHeight="1">
      <c r="IQ78" s="53"/>
      <c r="IR78" s="5"/>
      <c r="IS78" s="21"/>
      <c r="IT78" s="23"/>
      <c r="IU78" s="23"/>
    </row>
    <row r="79" spans="251:255" ht="13.5" customHeight="1">
      <c r="IQ79" s="53"/>
      <c r="IR79" s="5"/>
      <c r="IS79" s="21"/>
      <c r="IT79" s="23"/>
      <c r="IU79" s="23"/>
    </row>
    <row r="80" spans="252:255" ht="13.5" customHeight="1">
      <c r="IR80" s="5"/>
      <c r="IS80" s="21"/>
      <c r="IT80" s="23"/>
      <c r="IU80" s="23"/>
    </row>
    <row r="81" spans="252:255" ht="13.5" customHeight="1">
      <c r="IR81" s="5"/>
      <c r="IS81" s="21"/>
      <c r="IT81" s="23"/>
      <c r="IU81" s="23"/>
    </row>
    <row r="82" spans="252:255" ht="13.5" customHeight="1">
      <c r="IR82" s="5"/>
      <c r="IS82" s="21"/>
      <c r="IT82" s="23"/>
      <c r="IU82" s="23"/>
    </row>
    <row r="83" spans="251:255" ht="13.5" customHeight="1">
      <c r="IQ83" s="53"/>
      <c r="IR83" s="5"/>
      <c r="IS83" s="21"/>
      <c r="IT83" s="23"/>
      <c r="IU83" s="23"/>
    </row>
    <row r="84" spans="251:255" ht="13.5" customHeight="1">
      <c r="IQ84" s="53"/>
      <c r="IR84" s="5"/>
      <c r="IS84" s="21"/>
      <c r="IT84" s="23"/>
      <c r="IU84" s="23"/>
    </row>
    <row r="85" spans="251:255" ht="13.5" customHeight="1">
      <c r="IQ85" s="53"/>
      <c r="IR85" s="5"/>
      <c r="IS85" s="21"/>
      <c r="IT85" s="23"/>
      <c r="IU85" s="23"/>
    </row>
    <row r="86" spans="251:255" ht="13.5" customHeight="1">
      <c r="IQ86" s="53"/>
      <c r="IR86" s="5"/>
      <c r="IS86" s="21"/>
      <c r="IT86" s="23"/>
      <c r="IU86" s="23"/>
    </row>
    <row r="87" spans="251:255" ht="13.5" customHeight="1">
      <c r="IQ87" s="53"/>
      <c r="IR87" s="5"/>
      <c r="IS87" s="21"/>
      <c r="IT87" s="23"/>
      <c r="IU87" s="23"/>
    </row>
    <row r="88" spans="227:255" ht="13.5" customHeight="1">
      <c r="HS88" s="7"/>
      <c r="IQ88" s="53" t="e">
        <f>VLOOKUP(M39,$IQ$89:$IR$124,2)</f>
        <v>#N/A</v>
      </c>
      <c r="IR88" s="53" t="e">
        <f>VLOOKUP(M26,$IQ$89:$IR$124,2)</f>
        <v>#N/A</v>
      </c>
      <c r="IS88" s="21"/>
      <c r="IT88" s="23"/>
      <c r="IU88" s="23"/>
    </row>
    <row r="89" spans="246:255" ht="13.5" customHeight="1">
      <c r="IL89" s="8"/>
      <c r="IM89" s="9"/>
      <c r="IN89" s="9">
        <v>1</v>
      </c>
      <c r="IQ89" s="54" t="s">
        <v>35</v>
      </c>
      <c r="IR89" s="9">
        <v>1</v>
      </c>
      <c r="IS89" s="21"/>
      <c r="IT89" s="23"/>
      <c r="IU89" s="23"/>
    </row>
    <row r="90" spans="246:255" ht="13.5" customHeight="1">
      <c r="IL90" s="8"/>
      <c r="IM90" s="9"/>
      <c r="IN90" s="9">
        <v>2</v>
      </c>
      <c r="IQ90" s="54" t="s">
        <v>36</v>
      </c>
      <c r="IR90" s="9">
        <v>2</v>
      </c>
      <c r="IS90" s="21"/>
      <c r="IT90" s="23"/>
      <c r="IU90" s="23"/>
    </row>
    <row r="91" spans="246:255" ht="13.5" customHeight="1">
      <c r="IL91" s="8"/>
      <c r="IM91" s="9"/>
      <c r="IN91" s="9">
        <v>3</v>
      </c>
      <c r="IQ91" s="54" t="s">
        <v>37</v>
      </c>
      <c r="IR91" s="9">
        <v>3</v>
      </c>
      <c r="IS91" s="21"/>
      <c r="IT91" s="23"/>
      <c r="IU91" s="23"/>
    </row>
    <row r="92" spans="246:255" ht="13.5" customHeight="1">
      <c r="IL92" s="8"/>
      <c r="IM92" s="9"/>
      <c r="IN92" s="9">
        <v>4</v>
      </c>
      <c r="IQ92" s="54" t="s">
        <v>38</v>
      </c>
      <c r="IR92" s="9">
        <v>4</v>
      </c>
      <c r="IS92" s="21"/>
      <c r="IT92" s="23"/>
      <c r="IU92" s="23"/>
    </row>
    <row r="93" spans="246:255" ht="13.5" customHeight="1">
      <c r="IL93" s="8"/>
      <c r="IM93" s="9"/>
      <c r="IN93" s="9">
        <v>5</v>
      </c>
      <c r="IQ93" s="54" t="s">
        <v>39</v>
      </c>
      <c r="IR93" s="9">
        <v>5</v>
      </c>
      <c r="IS93" s="21"/>
      <c r="IT93" s="23"/>
      <c r="IU93" s="23"/>
    </row>
    <row r="94" spans="246:255" ht="13.5" customHeight="1">
      <c r="IL94" s="8"/>
      <c r="IM94" s="9"/>
      <c r="IN94" s="9">
        <v>6</v>
      </c>
      <c r="IQ94" s="54" t="s">
        <v>40</v>
      </c>
      <c r="IR94" s="9">
        <v>6</v>
      </c>
      <c r="IS94" s="21"/>
      <c r="IT94" s="23"/>
      <c r="IU94" s="23"/>
    </row>
    <row r="95" spans="246:255" ht="13.5" customHeight="1">
      <c r="IL95" s="8"/>
      <c r="IM95" s="9"/>
      <c r="IN95" s="9">
        <v>33</v>
      </c>
      <c r="IQ95" s="54" t="s">
        <v>68</v>
      </c>
      <c r="IR95" s="9">
        <v>33</v>
      </c>
      <c r="IS95" s="21"/>
      <c r="IT95" s="23"/>
      <c r="IU95" s="23"/>
    </row>
    <row r="96" spans="246:255" ht="13.5" customHeight="1">
      <c r="IL96" s="8"/>
      <c r="IM96" s="9"/>
      <c r="IN96" s="9">
        <v>7</v>
      </c>
      <c r="IQ96" s="54" t="s">
        <v>41</v>
      </c>
      <c r="IR96" s="9">
        <v>7</v>
      </c>
      <c r="IS96" s="21"/>
      <c r="IT96" s="23"/>
      <c r="IU96" s="23"/>
    </row>
    <row r="97" spans="246:255" ht="13.5" customHeight="1">
      <c r="IL97" s="8"/>
      <c r="IM97" s="9"/>
      <c r="IN97" s="9">
        <v>8</v>
      </c>
      <c r="IQ97" s="54" t="s">
        <v>42</v>
      </c>
      <c r="IR97" s="9">
        <v>8</v>
      </c>
      <c r="IS97" s="21"/>
      <c r="IT97" s="23"/>
      <c r="IU97" s="23"/>
    </row>
    <row r="98" spans="246:255" ht="13.5" customHeight="1">
      <c r="IL98" s="8"/>
      <c r="IM98" s="9"/>
      <c r="IN98" s="9">
        <v>9</v>
      </c>
      <c r="IQ98" s="54" t="s">
        <v>43</v>
      </c>
      <c r="IR98" s="9">
        <v>9</v>
      </c>
      <c r="IS98" s="21"/>
      <c r="IT98" s="23"/>
      <c r="IU98" s="23"/>
    </row>
    <row r="99" spans="246:255" ht="13.5" customHeight="1">
      <c r="IL99" s="8"/>
      <c r="IM99" s="9"/>
      <c r="IN99" s="9">
        <v>10</v>
      </c>
      <c r="IQ99" s="54" t="s">
        <v>45</v>
      </c>
      <c r="IR99" s="9">
        <v>10</v>
      </c>
      <c r="IS99" s="21"/>
      <c r="IT99" s="23"/>
      <c r="IU99" s="23"/>
    </row>
    <row r="100" spans="246:255" ht="13.5" customHeight="1">
      <c r="IL100" s="8"/>
      <c r="IM100" s="9"/>
      <c r="IN100" s="9">
        <v>11</v>
      </c>
      <c r="IQ100" s="54" t="s">
        <v>46</v>
      </c>
      <c r="IR100" s="9">
        <v>11</v>
      </c>
      <c r="IS100" s="21"/>
      <c r="IT100" s="23"/>
      <c r="IU100" s="23"/>
    </row>
    <row r="101" spans="246:255" ht="13.5" customHeight="1">
      <c r="IL101" s="8"/>
      <c r="IM101" s="9"/>
      <c r="IN101" s="9">
        <v>12</v>
      </c>
      <c r="IQ101" s="54" t="s">
        <v>47</v>
      </c>
      <c r="IR101" s="9">
        <v>12</v>
      </c>
      <c r="IS101" s="21"/>
      <c r="IT101" s="23"/>
      <c r="IU101" s="23"/>
    </row>
    <row r="102" spans="246:255" ht="13.5" customHeight="1">
      <c r="IL102" s="8"/>
      <c r="IM102" s="9"/>
      <c r="IN102" s="9">
        <v>13</v>
      </c>
      <c r="IQ102" s="54" t="s">
        <v>48</v>
      </c>
      <c r="IR102" s="9">
        <v>13</v>
      </c>
      <c r="IS102" s="21"/>
      <c r="IT102" s="23"/>
      <c r="IU102" s="23"/>
    </row>
    <row r="103" spans="246:255" ht="13.5" customHeight="1">
      <c r="IL103" s="8"/>
      <c r="IM103" s="9"/>
      <c r="IN103" s="9">
        <v>14</v>
      </c>
      <c r="IQ103" s="54" t="s">
        <v>49</v>
      </c>
      <c r="IR103" s="9">
        <v>14</v>
      </c>
      <c r="IS103" s="21"/>
      <c r="IT103" s="23"/>
      <c r="IU103" s="23"/>
    </row>
    <row r="104" spans="246:255" ht="13.5" customHeight="1">
      <c r="IL104" s="8"/>
      <c r="IM104" s="9"/>
      <c r="IN104" s="9">
        <v>35</v>
      </c>
      <c r="IQ104" s="54" t="s">
        <v>70</v>
      </c>
      <c r="IR104" s="9">
        <v>35</v>
      </c>
      <c r="IS104" s="21"/>
      <c r="IT104" s="23"/>
      <c r="IU104" s="23"/>
    </row>
    <row r="105" spans="246:255" ht="13.5" customHeight="1">
      <c r="IL105" s="8"/>
      <c r="IM105" s="9"/>
      <c r="IN105" s="9">
        <v>15</v>
      </c>
      <c r="IQ105" s="54" t="s">
        <v>50</v>
      </c>
      <c r="IR105" s="9">
        <v>15</v>
      </c>
      <c r="IS105" s="21"/>
      <c r="IT105" s="23"/>
      <c r="IU105" s="23"/>
    </row>
    <row r="106" spans="246:255" ht="13.5" customHeight="1">
      <c r="IL106" s="8"/>
      <c r="IM106" s="9"/>
      <c r="IN106" s="9">
        <v>16</v>
      </c>
      <c r="IQ106" s="54" t="s">
        <v>51</v>
      </c>
      <c r="IR106" s="9">
        <v>16</v>
      </c>
      <c r="IS106" s="21"/>
      <c r="IT106" s="23"/>
      <c r="IU106" s="23"/>
    </row>
    <row r="107" spans="246:255" ht="13.5" customHeight="1">
      <c r="IL107" s="8"/>
      <c r="IM107" s="9"/>
      <c r="IN107" s="9">
        <v>17</v>
      </c>
      <c r="IQ107" s="54" t="s">
        <v>52</v>
      </c>
      <c r="IR107" s="9">
        <v>17</v>
      </c>
      <c r="IS107" s="21"/>
      <c r="IT107" s="23"/>
      <c r="IU107" s="23"/>
    </row>
    <row r="108" spans="246:255" ht="13.5" customHeight="1">
      <c r="IL108" s="8"/>
      <c r="IM108" s="9"/>
      <c r="IN108" s="9">
        <v>18</v>
      </c>
      <c r="IQ108" s="54" t="s">
        <v>53</v>
      </c>
      <c r="IR108" s="9">
        <v>18</v>
      </c>
      <c r="IS108" s="21"/>
      <c r="IT108" s="23"/>
      <c r="IU108" s="23"/>
    </row>
    <row r="109" spans="246:255" ht="13.5" customHeight="1">
      <c r="IL109" s="8"/>
      <c r="IM109" s="9"/>
      <c r="IN109" s="9">
        <v>19</v>
      </c>
      <c r="IQ109" s="54" t="s">
        <v>54</v>
      </c>
      <c r="IR109" s="9">
        <v>19</v>
      </c>
      <c r="IS109" s="21"/>
      <c r="IT109" s="23"/>
      <c r="IU109" s="23"/>
    </row>
    <row r="110" spans="246:255" ht="13.5" customHeight="1">
      <c r="IL110" s="8"/>
      <c r="IM110" s="9"/>
      <c r="IN110" s="9">
        <v>20</v>
      </c>
      <c r="IQ110" s="54" t="s">
        <v>55</v>
      </c>
      <c r="IR110" s="9">
        <v>20</v>
      </c>
      <c r="IS110" s="21"/>
      <c r="IT110" s="23"/>
      <c r="IU110" s="23"/>
    </row>
    <row r="111" spans="246:255" ht="13.5" customHeight="1">
      <c r="IL111" s="8"/>
      <c r="IM111" s="9"/>
      <c r="IN111" s="9">
        <v>21</v>
      </c>
      <c r="IQ111" s="54" t="s">
        <v>56</v>
      </c>
      <c r="IR111" s="9">
        <v>21</v>
      </c>
      <c r="IS111" s="21"/>
      <c r="IT111" s="23"/>
      <c r="IU111" s="23"/>
    </row>
    <row r="112" spans="246:255" ht="13.5" customHeight="1">
      <c r="IL112" s="8"/>
      <c r="IM112" s="9"/>
      <c r="IN112" s="9">
        <v>22</v>
      </c>
      <c r="IQ112" s="54" t="s">
        <v>57</v>
      </c>
      <c r="IR112" s="9">
        <v>22</v>
      </c>
      <c r="IS112" s="21"/>
      <c r="IT112" s="23"/>
      <c r="IU112" s="23"/>
    </row>
    <row r="113" spans="246:255" ht="13.5" customHeight="1">
      <c r="IL113" s="8"/>
      <c r="IM113" s="9"/>
      <c r="IN113" s="9">
        <v>23</v>
      </c>
      <c r="IQ113" s="54" t="s">
        <v>58</v>
      </c>
      <c r="IR113" s="9">
        <v>23</v>
      </c>
      <c r="IS113" s="21"/>
      <c r="IT113" s="23"/>
      <c r="IU113" s="23"/>
    </row>
    <row r="114" spans="246:255" ht="13.5" customHeight="1">
      <c r="IL114" s="8"/>
      <c r="IM114" s="9"/>
      <c r="IN114" s="9">
        <v>24</v>
      </c>
      <c r="IQ114" s="54" t="s">
        <v>59</v>
      </c>
      <c r="IR114" s="9">
        <v>24</v>
      </c>
      <c r="IS114" s="21"/>
      <c r="IT114" s="23"/>
      <c r="IU114" s="23"/>
    </row>
    <row r="115" spans="246:255" ht="13.5" customHeight="1">
      <c r="IL115" s="8"/>
      <c r="IM115" s="9"/>
      <c r="IN115" s="4">
        <v>99</v>
      </c>
      <c r="IQ115" s="2" t="s">
        <v>464</v>
      </c>
      <c r="IR115" s="4">
        <v>99</v>
      </c>
      <c r="IS115" s="21"/>
      <c r="IT115" s="23"/>
      <c r="IU115" s="23"/>
    </row>
    <row r="116" spans="246:255" ht="13.5" customHeight="1">
      <c r="IL116" s="8"/>
      <c r="IM116" s="9"/>
      <c r="IN116" s="9">
        <v>25</v>
      </c>
      <c r="IQ116" s="54" t="s">
        <v>60</v>
      </c>
      <c r="IR116" s="9">
        <v>25</v>
      </c>
      <c r="IS116" s="21"/>
      <c r="IT116" s="23"/>
      <c r="IU116" s="23"/>
    </row>
    <row r="117" spans="246:255" ht="13.5" customHeight="1">
      <c r="IL117" s="8"/>
      <c r="IM117" s="9"/>
      <c r="IN117" s="9">
        <v>26</v>
      </c>
      <c r="IQ117" s="54" t="s">
        <v>61</v>
      </c>
      <c r="IR117" s="9">
        <v>26</v>
      </c>
      <c r="IS117" s="21"/>
      <c r="IT117" s="23"/>
      <c r="IU117" s="23"/>
    </row>
    <row r="118" spans="246:255" ht="13.5" customHeight="1">
      <c r="IL118" s="8"/>
      <c r="IM118" s="9"/>
      <c r="IN118" s="9">
        <v>27</v>
      </c>
      <c r="IQ118" s="54" t="s">
        <v>62</v>
      </c>
      <c r="IR118" s="9">
        <v>27</v>
      </c>
      <c r="IS118" s="21"/>
      <c r="IT118" s="23"/>
      <c r="IU118" s="23"/>
    </row>
    <row r="119" spans="246:255" ht="13.5" customHeight="1">
      <c r="IL119" s="8"/>
      <c r="IM119" s="9"/>
      <c r="IN119" s="9">
        <v>28</v>
      </c>
      <c r="IQ119" s="54" t="s">
        <v>63</v>
      </c>
      <c r="IR119" s="9">
        <v>28</v>
      </c>
      <c r="IS119" s="21"/>
      <c r="IT119" s="23"/>
      <c r="IU119" s="23"/>
    </row>
    <row r="120" spans="246:255" ht="13.5" customHeight="1">
      <c r="IL120" s="8"/>
      <c r="IM120" s="9"/>
      <c r="IN120" s="9">
        <v>29</v>
      </c>
      <c r="IQ120" s="54" t="s">
        <v>64</v>
      </c>
      <c r="IR120" s="9">
        <v>29</v>
      </c>
      <c r="IS120" s="21"/>
      <c r="IT120" s="23"/>
      <c r="IU120" s="23"/>
    </row>
    <row r="121" spans="246:255" ht="13.5" customHeight="1">
      <c r="IL121" s="8"/>
      <c r="IM121" s="9"/>
      <c r="IN121" s="9">
        <v>30</v>
      </c>
      <c r="IQ121" s="54" t="s">
        <v>65</v>
      </c>
      <c r="IR121" s="9">
        <v>30</v>
      </c>
      <c r="IS121" s="21"/>
      <c r="IT121" s="23"/>
      <c r="IU121" s="23"/>
    </row>
    <row r="122" spans="246:255" ht="13.5" customHeight="1">
      <c r="IL122" s="8"/>
      <c r="IM122" s="9"/>
      <c r="IN122" s="9">
        <v>31</v>
      </c>
      <c r="IQ122" s="54" t="s">
        <v>66</v>
      </c>
      <c r="IR122" s="9">
        <v>31</v>
      </c>
      <c r="IS122" s="21"/>
      <c r="IT122" s="23"/>
      <c r="IU122" s="23"/>
    </row>
    <row r="123" spans="246:255" ht="13.5" customHeight="1">
      <c r="IL123" s="8"/>
      <c r="IM123" s="9"/>
      <c r="IN123" s="9">
        <v>34</v>
      </c>
      <c r="IQ123" s="54" t="s">
        <v>69</v>
      </c>
      <c r="IR123" s="9">
        <v>34</v>
      </c>
      <c r="IS123" s="21"/>
      <c r="IT123" s="23"/>
      <c r="IU123" s="23"/>
    </row>
    <row r="124" spans="246:255" ht="13.5" customHeight="1">
      <c r="IL124" s="8"/>
      <c r="IM124" s="9"/>
      <c r="IN124" s="9">
        <v>32</v>
      </c>
      <c r="IQ124" s="54" t="s">
        <v>67</v>
      </c>
      <c r="IR124" s="9">
        <v>32</v>
      </c>
      <c r="IS124" s="21"/>
      <c r="IT124" s="23"/>
      <c r="IU124" s="23"/>
    </row>
    <row r="125" spans="251:255" ht="13.5" customHeight="1">
      <c r="IQ125" s="5"/>
      <c r="IR125" s="5"/>
      <c r="IS125" s="21"/>
      <c r="IT125" s="23"/>
      <c r="IU125" s="23"/>
    </row>
    <row r="126" spans="251:255" ht="13.5" customHeight="1">
      <c r="IQ126" s="5"/>
      <c r="IR126" s="5"/>
      <c r="IS126" s="21"/>
      <c r="IT126" s="23"/>
      <c r="IU126" s="23"/>
    </row>
    <row r="127" spans="251:255" ht="13.5" customHeight="1">
      <c r="IQ127" s="5"/>
      <c r="IR127" s="5"/>
      <c r="IS127" s="21"/>
      <c r="IT127" s="23"/>
      <c r="IU127" s="23"/>
    </row>
    <row r="128" spans="251:255" ht="13.5" customHeight="1">
      <c r="IQ128" s="5"/>
      <c r="IR128" s="5"/>
      <c r="IS128" s="21"/>
      <c r="IT128" s="23"/>
      <c r="IU128" s="23"/>
    </row>
    <row r="129" spans="251:255" ht="13.5" customHeight="1">
      <c r="IQ129" s="5"/>
      <c r="IR129" s="5"/>
      <c r="IS129" s="21"/>
      <c r="IT129" s="23"/>
      <c r="IU129" s="23"/>
    </row>
    <row r="130" spans="251:255" ht="13.5" customHeight="1">
      <c r="IQ130" s="5"/>
      <c r="IR130" s="5"/>
      <c r="IS130" s="21"/>
      <c r="IT130" s="23"/>
      <c r="IU130" s="23"/>
    </row>
    <row r="131" spans="251:255" ht="13.5" customHeight="1">
      <c r="IQ131" s="5"/>
      <c r="IR131" s="5"/>
      <c r="IS131" s="21"/>
      <c r="IT131" s="23"/>
      <c r="IU131" s="23"/>
    </row>
    <row r="132" spans="251:255" ht="13.5" customHeight="1">
      <c r="IQ132" s="5"/>
      <c r="IR132" s="5"/>
      <c r="IS132" s="21"/>
      <c r="IT132" s="23"/>
      <c r="IU132" s="23"/>
    </row>
    <row r="133" spans="251:255" ht="13.5" customHeight="1">
      <c r="IQ133" s="5"/>
      <c r="IR133" s="5"/>
      <c r="IS133" s="21"/>
      <c r="IT133" s="23"/>
      <c r="IU133" s="23"/>
    </row>
    <row r="134" spans="251:255" ht="13.5" customHeight="1">
      <c r="IQ134" s="5"/>
      <c r="IR134" s="5"/>
      <c r="IS134" s="21"/>
      <c r="IT134" s="23"/>
      <c r="IU134" s="23"/>
    </row>
    <row r="135" spans="251:255" ht="13.5" customHeight="1">
      <c r="IQ135" s="5"/>
      <c r="IR135" s="5"/>
      <c r="IS135" s="21"/>
      <c r="IT135" s="23"/>
      <c r="IU135" s="23"/>
    </row>
    <row r="136" spans="251:255" ht="13.5" customHeight="1">
      <c r="IQ136" s="5"/>
      <c r="IR136" s="5"/>
      <c r="IS136" s="21"/>
      <c r="IT136" s="23"/>
      <c r="IU136" s="23"/>
    </row>
    <row r="137" spans="251:255" ht="13.5" customHeight="1">
      <c r="IQ137" s="5"/>
      <c r="IR137" s="5"/>
      <c r="IS137" s="21"/>
      <c r="IT137" s="23"/>
      <c r="IU137" s="23"/>
    </row>
    <row r="138" spans="251:255" ht="13.5" customHeight="1">
      <c r="IQ138" s="5"/>
      <c r="IR138" s="5"/>
      <c r="IS138" s="21"/>
      <c r="IT138" s="23"/>
      <c r="IU138" s="23"/>
    </row>
    <row r="139" spans="251:255" ht="13.5" customHeight="1">
      <c r="IQ139" s="5"/>
      <c r="IR139" s="5"/>
      <c r="IS139" s="21"/>
      <c r="IT139" s="23"/>
      <c r="IU139" s="23"/>
    </row>
    <row r="140" spans="251:255" ht="13.5" customHeight="1">
      <c r="IQ140" s="5"/>
      <c r="IR140" s="5"/>
      <c r="IS140" s="21"/>
      <c r="IT140" s="23"/>
      <c r="IU140" s="23"/>
    </row>
    <row r="141" spans="251:255" ht="13.5" customHeight="1">
      <c r="IQ141" s="5"/>
      <c r="IR141" s="5"/>
      <c r="IS141" s="21"/>
      <c r="IT141" s="23"/>
      <c r="IU141" s="23"/>
    </row>
    <row r="142" spans="251:255" ht="13.5" customHeight="1">
      <c r="IQ142" s="5"/>
      <c r="IR142" s="5"/>
      <c r="IS142" s="21"/>
      <c r="IT142" s="23"/>
      <c r="IU142" s="23"/>
    </row>
    <row r="143" spans="251:255" ht="13.5" customHeight="1">
      <c r="IQ143" s="5"/>
      <c r="IR143" s="5"/>
      <c r="IS143" s="21"/>
      <c r="IT143" s="23"/>
      <c r="IU143" s="23"/>
    </row>
    <row r="144" spans="251:255" ht="13.5" customHeight="1">
      <c r="IQ144" s="5"/>
      <c r="IR144" s="5"/>
      <c r="IS144" s="21"/>
      <c r="IT144" s="23"/>
      <c r="IU144" s="23"/>
    </row>
    <row r="145" spans="251:255" ht="13.5" customHeight="1">
      <c r="IQ145" s="5"/>
      <c r="IR145" s="5"/>
      <c r="IS145" s="21"/>
      <c r="IT145" s="23"/>
      <c r="IU145" s="23"/>
    </row>
    <row r="146" spans="251:255" ht="13.5" customHeight="1">
      <c r="IQ146" s="5"/>
      <c r="IR146" s="5"/>
      <c r="IS146" s="21"/>
      <c r="IT146" s="23"/>
      <c r="IU146" s="23"/>
    </row>
    <row r="147" spans="251:255" ht="13.5" customHeight="1">
      <c r="IQ147" s="5"/>
      <c r="IR147" s="5"/>
      <c r="IS147" s="21"/>
      <c r="IT147" s="23"/>
      <c r="IU147" s="23"/>
    </row>
    <row r="148" spans="251:255" ht="13.5" customHeight="1">
      <c r="IQ148" s="5"/>
      <c r="IR148" s="5"/>
      <c r="IS148" s="21"/>
      <c r="IT148" s="23"/>
      <c r="IU148" s="23"/>
    </row>
    <row r="149" spans="251:255" ht="13.5" customHeight="1">
      <c r="IQ149" s="5"/>
      <c r="IR149" s="5"/>
      <c r="IS149" s="21"/>
      <c r="IT149" s="23"/>
      <c r="IU149" s="23"/>
    </row>
    <row r="150" spans="251:255" ht="13.5" customHeight="1">
      <c r="IQ150" s="5"/>
      <c r="IR150" s="5"/>
      <c r="IS150" s="21"/>
      <c r="IT150" s="23"/>
      <c r="IU150" s="23"/>
    </row>
    <row r="151" spans="251:255" ht="13.5" customHeight="1">
      <c r="IQ151" s="5"/>
      <c r="IR151" s="5"/>
      <c r="IS151" s="21"/>
      <c r="IT151" s="23"/>
      <c r="IU151" s="23"/>
    </row>
    <row r="152" spans="251:255" ht="13.5" customHeight="1">
      <c r="IQ152" s="5"/>
      <c r="IR152" s="5"/>
      <c r="IS152" s="21"/>
      <c r="IT152" s="23"/>
      <c r="IU152" s="23"/>
    </row>
    <row r="153" spans="251:255" ht="13.5" customHeight="1">
      <c r="IQ153" s="5"/>
      <c r="IR153" s="5"/>
      <c r="IS153" s="21"/>
      <c r="IT153" s="23"/>
      <c r="IU153" s="23"/>
    </row>
    <row r="154" spans="251:255" ht="13.5" customHeight="1">
      <c r="IQ154" s="5"/>
      <c r="IR154" s="5"/>
      <c r="IS154" s="21"/>
      <c r="IT154" s="23"/>
      <c r="IU154" s="23"/>
    </row>
    <row r="155" spans="251:255" ht="13.5" customHeight="1">
      <c r="IQ155" s="5"/>
      <c r="IR155" s="5"/>
      <c r="IS155" s="21"/>
      <c r="IT155" s="23"/>
      <c r="IU155" s="23"/>
    </row>
    <row r="156" spans="251:255" ht="13.5" customHeight="1">
      <c r="IQ156" s="5"/>
      <c r="IR156" s="5"/>
      <c r="IS156" s="21"/>
      <c r="IT156" s="23"/>
      <c r="IU156" s="23"/>
    </row>
    <row r="157" spans="251:255" ht="13.5" customHeight="1">
      <c r="IQ157" s="5"/>
      <c r="IR157" s="5"/>
      <c r="IS157" s="21"/>
      <c r="IT157" s="23"/>
      <c r="IU157" s="23"/>
    </row>
    <row r="158" spans="251:255" ht="13.5" customHeight="1">
      <c r="IQ158" s="5"/>
      <c r="IR158" s="5"/>
      <c r="IS158" s="21"/>
      <c r="IT158" s="23"/>
      <c r="IU158" s="23"/>
    </row>
    <row r="159" spans="251:255" ht="13.5" customHeight="1">
      <c r="IQ159" s="5"/>
      <c r="IR159" s="5"/>
      <c r="IS159" s="21"/>
      <c r="IT159" s="23"/>
      <c r="IU159" s="23"/>
    </row>
    <row r="160" spans="251:255" ht="13.5" customHeight="1">
      <c r="IQ160" s="5"/>
      <c r="IR160" s="5"/>
      <c r="IS160" s="21"/>
      <c r="IT160" s="23"/>
      <c r="IU160" s="23"/>
    </row>
    <row r="161" spans="251:255" ht="13.5" customHeight="1">
      <c r="IQ161" s="5"/>
      <c r="IR161" s="5"/>
      <c r="IS161" s="21"/>
      <c r="IT161" s="23"/>
      <c r="IU161" s="23"/>
    </row>
    <row r="162" spans="251:255" ht="13.5" customHeight="1">
      <c r="IQ162" s="5"/>
      <c r="IR162" s="5"/>
      <c r="IS162" s="21"/>
      <c r="IT162" s="23"/>
      <c r="IU162" s="23"/>
    </row>
    <row r="163" spans="251:255" ht="13.5" customHeight="1">
      <c r="IQ163" s="5"/>
      <c r="IR163" s="5"/>
      <c r="IS163" s="21"/>
      <c r="IT163" s="23"/>
      <c r="IU163" s="23"/>
    </row>
    <row r="164" spans="251:255" ht="13.5" customHeight="1">
      <c r="IQ164" s="5"/>
      <c r="IR164" s="5"/>
      <c r="IS164" s="21"/>
      <c r="IT164" s="23"/>
      <c r="IU164" s="23"/>
    </row>
    <row r="165" spans="251:255" ht="13.5" customHeight="1">
      <c r="IQ165" s="5"/>
      <c r="IR165" s="5"/>
      <c r="IS165" s="21"/>
      <c r="IT165" s="23"/>
      <c r="IU165" s="23"/>
    </row>
    <row r="166" spans="251:255" ht="13.5" customHeight="1">
      <c r="IQ166" s="5"/>
      <c r="IR166" s="5"/>
      <c r="IS166" s="21"/>
      <c r="IT166" s="23"/>
      <c r="IU166" s="23"/>
    </row>
    <row r="167" spans="251:255" ht="13.5" customHeight="1">
      <c r="IQ167" s="5"/>
      <c r="IR167" s="5"/>
      <c r="IS167" s="21"/>
      <c r="IT167" s="23"/>
      <c r="IU167" s="23"/>
    </row>
    <row r="168" spans="251:255" ht="13.5" customHeight="1">
      <c r="IQ168" s="5"/>
      <c r="IR168" s="5"/>
      <c r="IS168" s="21"/>
      <c r="IT168" s="23"/>
      <c r="IU168" s="23"/>
    </row>
    <row r="169" spans="251:255" ht="13.5" customHeight="1">
      <c r="IQ169" s="5"/>
      <c r="IR169" s="5"/>
      <c r="IS169" s="21"/>
      <c r="IT169" s="23"/>
      <c r="IU169" s="23"/>
    </row>
    <row r="170" spans="251:255" ht="13.5" customHeight="1">
      <c r="IQ170" s="5"/>
      <c r="IR170" s="5"/>
      <c r="IS170" s="21"/>
      <c r="IT170" s="23"/>
      <c r="IU170" s="23"/>
    </row>
    <row r="171" spans="251:255" ht="13.5" customHeight="1">
      <c r="IQ171" s="5"/>
      <c r="IR171" s="5"/>
      <c r="IS171" s="21"/>
      <c r="IT171" s="23"/>
      <c r="IU171" s="23"/>
    </row>
    <row r="172" spans="251:255" ht="13.5" customHeight="1">
      <c r="IQ172" s="5"/>
      <c r="IR172" s="5"/>
      <c r="IS172" s="21"/>
      <c r="IT172" s="23"/>
      <c r="IU172" s="23"/>
    </row>
    <row r="173" spans="251:255" ht="13.5" customHeight="1">
      <c r="IQ173" s="5"/>
      <c r="IR173" s="5"/>
      <c r="IS173" s="21"/>
      <c r="IT173" s="23"/>
      <c r="IU173" s="23"/>
    </row>
    <row r="174" spans="251:255" ht="13.5" customHeight="1">
      <c r="IQ174" s="5"/>
      <c r="IR174" s="5"/>
      <c r="IS174" s="21"/>
      <c r="IT174" s="23"/>
      <c r="IU174" s="23"/>
    </row>
    <row r="175" spans="251:255" ht="13.5" customHeight="1">
      <c r="IQ175" s="5"/>
      <c r="IR175" s="5"/>
      <c r="IS175" s="21"/>
      <c r="IT175" s="23"/>
      <c r="IU175" s="23"/>
    </row>
    <row r="176" spans="251:255" ht="13.5" customHeight="1">
      <c r="IQ176" s="5"/>
      <c r="IR176" s="5"/>
      <c r="IS176" s="21"/>
      <c r="IT176" s="23"/>
      <c r="IU176" s="23"/>
    </row>
    <row r="177" spans="251:255" ht="13.5" customHeight="1">
      <c r="IQ177" s="5"/>
      <c r="IR177" s="5"/>
      <c r="IS177" s="21"/>
      <c r="IT177" s="23"/>
      <c r="IU177" s="23"/>
    </row>
    <row r="178" spans="251:255" ht="13.5" customHeight="1">
      <c r="IQ178" s="5"/>
      <c r="IR178" s="5"/>
      <c r="IS178" s="21"/>
      <c r="IT178" s="23"/>
      <c r="IU178" s="23"/>
    </row>
    <row r="179" spans="251:255" ht="13.5" customHeight="1">
      <c r="IQ179" s="5"/>
      <c r="IR179" s="5"/>
      <c r="IS179" s="21"/>
      <c r="IT179" s="23"/>
      <c r="IU179" s="23"/>
    </row>
    <row r="180" spans="251:255" ht="13.5" customHeight="1">
      <c r="IQ180" s="5"/>
      <c r="IR180" s="5"/>
      <c r="IS180" s="21"/>
      <c r="IT180" s="23"/>
      <c r="IU180" s="23"/>
    </row>
    <row r="181" spans="251:255" ht="13.5" customHeight="1">
      <c r="IQ181" s="5"/>
      <c r="IR181" s="5"/>
      <c r="IS181" s="21"/>
      <c r="IT181" s="23"/>
      <c r="IU181" s="23"/>
    </row>
    <row r="182" spans="251:255" ht="13.5" customHeight="1">
      <c r="IQ182" s="5"/>
      <c r="IR182" s="5"/>
      <c r="IS182" s="21"/>
      <c r="IT182" s="23"/>
      <c r="IU182" s="23"/>
    </row>
    <row r="183" spans="251:255" ht="13.5" customHeight="1">
      <c r="IQ183" s="5"/>
      <c r="IR183" s="5"/>
      <c r="IS183" s="21"/>
      <c r="IT183" s="23"/>
      <c r="IU183" s="23"/>
    </row>
    <row r="184" spans="251:255" ht="13.5" customHeight="1">
      <c r="IQ184" s="5"/>
      <c r="IR184" s="5"/>
      <c r="IS184" s="21"/>
      <c r="IT184" s="23"/>
      <c r="IU184" s="23"/>
    </row>
    <row r="185" spans="251:255" ht="13.5" customHeight="1">
      <c r="IQ185" s="5"/>
      <c r="IR185" s="5"/>
      <c r="IS185" s="21"/>
      <c r="IT185" s="23"/>
      <c r="IU185" s="23"/>
    </row>
    <row r="186" spans="251:255" ht="13.5" customHeight="1">
      <c r="IQ186" s="5"/>
      <c r="IR186" s="5"/>
      <c r="IS186" s="21"/>
      <c r="IT186" s="23"/>
      <c r="IU186" s="23"/>
    </row>
    <row r="187" spans="251:255" ht="13.5" customHeight="1">
      <c r="IQ187" s="5"/>
      <c r="IR187" s="5"/>
      <c r="IS187" s="21"/>
      <c r="IT187" s="23"/>
      <c r="IU187" s="23"/>
    </row>
    <row r="188" spans="251:255" ht="13.5" customHeight="1">
      <c r="IQ188" s="5"/>
      <c r="IR188" s="5"/>
      <c r="IS188" s="21"/>
      <c r="IT188" s="23"/>
      <c r="IU188" s="23"/>
    </row>
    <row r="189" spans="251:255" ht="13.5" customHeight="1">
      <c r="IQ189" s="5"/>
      <c r="IR189" s="5"/>
      <c r="IS189" s="21"/>
      <c r="IT189" s="23"/>
      <c r="IU189" s="23"/>
    </row>
    <row r="190" spans="251:255" ht="13.5" customHeight="1">
      <c r="IQ190" s="5"/>
      <c r="IR190" s="5"/>
      <c r="IS190" s="21"/>
      <c r="IT190" s="23"/>
      <c r="IU190" s="23"/>
    </row>
    <row r="191" spans="251:255" ht="13.5" customHeight="1">
      <c r="IQ191" s="5"/>
      <c r="IR191" s="5"/>
      <c r="IS191" s="21"/>
      <c r="IT191" s="23"/>
      <c r="IU191" s="23"/>
    </row>
    <row r="192" spans="251:255" ht="13.5" customHeight="1">
      <c r="IQ192" s="5"/>
      <c r="IR192" s="5"/>
      <c r="IS192" s="21"/>
      <c r="IT192" s="23"/>
      <c r="IU192" s="23"/>
    </row>
    <row r="193" spans="251:255" ht="13.5" customHeight="1">
      <c r="IQ193" s="5"/>
      <c r="IR193" s="5"/>
      <c r="IS193" s="21"/>
      <c r="IT193" s="23"/>
      <c r="IU193" s="23"/>
    </row>
    <row r="194" spans="251:255" ht="13.5" customHeight="1">
      <c r="IQ194" s="5"/>
      <c r="IR194" s="5"/>
      <c r="IS194" s="21"/>
      <c r="IT194" s="23"/>
      <c r="IU194" s="23"/>
    </row>
    <row r="195" spans="251:255" ht="13.5" customHeight="1">
      <c r="IQ195" s="5"/>
      <c r="IR195" s="5"/>
      <c r="IS195" s="21"/>
      <c r="IT195" s="23"/>
      <c r="IU195" s="23"/>
    </row>
    <row r="196" spans="251:255" ht="13.5" customHeight="1">
      <c r="IQ196" s="5"/>
      <c r="IR196" s="5"/>
      <c r="IS196" s="21"/>
      <c r="IT196" s="23"/>
      <c r="IU196" s="23"/>
    </row>
    <row r="197" spans="251:255" ht="13.5" customHeight="1">
      <c r="IQ197" s="5"/>
      <c r="IR197" s="5"/>
      <c r="IS197" s="21"/>
      <c r="IT197" s="23"/>
      <c r="IU197" s="23"/>
    </row>
    <row r="198" spans="251:255" ht="13.5" customHeight="1">
      <c r="IQ198" s="5"/>
      <c r="IR198" s="5"/>
      <c r="IS198" s="21"/>
      <c r="IT198" s="23"/>
      <c r="IU198" s="23"/>
    </row>
    <row r="199" spans="251:255" ht="13.5" customHeight="1">
      <c r="IQ199" s="5"/>
      <c r="IR199" s="5"/>
      <c r="IS199" s="21"/>
      <c r="IT199" s="23"/>
      <c r="IU199" s="23"/>
    </row>
    <row r="200" spans="251:255" ht="13.5" customHeight="1">
      <c r="IQ200" s="5"/>
      <c r="IR200" s="5"/>
      <c r="IS200" s="21"/>
      <c r="IT200" s="23"/>
      <c r="IU200" s="23"/>
    </row>
    <row r="201" spans="251:255" ht="13.5" customHeight="1">
      <c r="IQ201" s="5"/>
      <c r="IR201" s="5"/>
      <c r="IS201" s="21"/>
      <c r="IT201" s="23"/>
      <c r="IU201" s="23"/>
    </row>
    <row r="202" spans="251:255" ht="13.5" customHeight="1">
      <c r="IQ202" s="5"/>
      <c r="IR202" s="5"/>
      <c r="IS202" s="21"/>
      <c r="IT202" s="23"/>
      <c r="IU202" s="23"/>
    </row>
    <row r="203" spans="251:255" ht="13.5" customHeight="1">
      <c r="IQ203" s="5"/>
      <c r="IR203" s="5"/>
      <c r="IS203" s="21"/>
      <c r="IT203" s="23"/>
      <c r="IU203" s="23"/>
    </row>
    <row r="204" spans="251:255" ht="13.5" customHeight="1">
      <c r="IQ204" s="5"/>
      <c r="IR204" s="5"/>
      <c r="IS204" s="21"/>
      <c r="IT204" s="23"/>
      <c r="IU204" s="23"/>
    </row>
    <row r="205" spans="251:255" ht="13.5" customHeight="1">
      <c r="IQ205" s="5"/>
      <c r="IR205" s="5"/>
      <c r="IS205" s="21"/>
      <c r="IT205" s="23"/>
      <c r="IU205" s="23"/>
    </row>
    <row r="206" spans="251:255" ht="13.5" customHeight="1">
      <c r="IQ206" s="5"/>
      <c r="IR206" s="5"/>
      <c r="IS206" s="21"/>
      <c r="IT206" s="23"/>
      <c r="IU206" s="23"/>
    </row>
    <row r="207" spans="251:255" ht="13.5" customHeight="1">
      <c r="IQ207" s="5"/>
      <c r="IR207" s="5"/>
      <c r="IS207" s="21"/>
      <c r="IT207" s="23"/>
      <c r="IU207" s="23"/>
    </row>
    <row r="208" spans="251:255" ht="13.5" customHeight="1">
      <c r="IQ208" s="5"/>
      <c r="IR208" s="5"/>
      <c r="IS208" s="21"/>
      <c r="IT208" s="23"/>
      <c r="IU208" s="23"/>
    </row>
    <row r="209" spans="251:255" ht="13.5" customHeight="1">
      <c r="IQ209" s="5"/>
      <c r="IR209" s="5"/>
      <c r="IS209" s="21"/>
      <c r="IT209" s="23"/>
      <c r="IU209" s="23"/>
    </row>
    <row r="210" spans="251:255" ht="13.5" customHeight="1">
      <c r="IQ210" s="5"/>
      <c r="IR210" s="5"/>
      <c r="IS210" s="21"/>
      <c r="IT210" s="23"/>
      <c r="IU210" s="23"/>
    </row>
    <row r="211" spans="251:255" ht="13.5" customHeight="1">
      <c r="IQ211" s="5"/>
      <c r="IR211" s="5"/>
      <c r="IS211" s="21"/>
      <c r="IT211" s="23"/>
      <c r="IU211" s="23"/>
    </row>
    <row r="212" spans="251:255" ht="13.5" customHeight="1">
      <c r="IQ212" s="5"/>
      <c r="IR212" s="5"/>
      <c r="IS212" s="21"/>
      <c r="IT212" s="23"/>
      <c r="IU212" s="23"/>
    </row>
    <row r="213" spans="251:255" ht="13.5" customHeight="1">
      <c r="IQ213" s="5"/>
      <c r="IR213" s="5"/>
      <c r="IS213" s="21"/>
      <c r="IT213" s="23"/>
      <c r="IU213" s="23"/>
    </row>
    <row r="214" spans="251:255" ht="13.5" customHeight="1">
      <c r="IQ214" s="5"/>
      <c r="IR214" s="5"/>
      <c r="IS214" s="21"/>
      <c r="IT214" s="23"/>
      <c r="IU214" s="23"/>
    </row>
    <row r="215" spans="251:255" ht="13.5" customHeight="1">
      <c r="IQ215" s="5"/>
      <c r="IR215" s="5"/>
      <c r="IS215" s="21"/>
      <c r="IT215" s="23"/>
      <c r="IU215" s="23"/>
    </row>
    <row r="216" spans="251:255" ht="13.5" customHeight="1">
      <c r="IQ216" s="5"/>
      <c r="IR216" s="5"/>
      <c r="IS216" s="21"/>
      <c r="IT216" s="23"/>
      <c r="IU216" s="23"/>
    </row>
    <row r="217" spans="251:255" ht="13.5" customHeight="1">
      <c r="IQ217" s="5"/>
      <c r="IR217" s="5"/>
      <c r="IS217" s="21"/>
      <c r="IT217" s="23"/>
      <c r="IU217" s="23"/>
    </row>
    <row r="218" spans="251:255" ht="13.5" customHeight="1">
      <c r="IQ218" s="5"/>
      <c r="IR218" s="5"/>
      <c r="IS218" s="21"/>
      <c r="IT218" s="23"/>
      <c r="IU218" s="23"/>
    </row>
    <row r="219" spans="251:255" ht="13.5" customHeight="1">
      <c r="IQ219" s="5"/>
      <c r="IR219" s="5"/>
      <c r="IS219" s="21"/>
      <c r="IT219" s="23"/>
      <c r="IU219" s="23"/>
    </row>
    <row r="220" spans="251:255" ht="13.5" customHeight="1">
      <c r="IQ220" s="5"/>
      <c r="IR220" s="5"/>
      <c r="IS220" s="21"/>
      <c r="IT220" s="23"/>
      <c r="IU220" s="23"/>
    </row>
    <row r="221" spans="251:255" ht="13.5" customHeight="1">
      <c r="IQ221" s="5"/>
      <c r="IR221" s="5"/>
      <c r="IS221" s="21"/>
      <c r="IT221" s="23"/>
      <c r="IU221" s="23"/>
    </row>
    <row r="222" spans="251:255" ht="13.5" customHeight="1">
      <c r="IQ222" s="5"/>
      <c r="IR222" s="5"/>
      <c r="IS222" s="21"/>
      <c r="IT222" s="23"/>
      <c r="IU222" s="23"/>
    </row>
    <row r="223" spans="251:255" ht="13.5" customHeight="1">
      <c r="IQ223" s="5"/>
      <c r="IR223" s="5"/>
      <c r="IS223" s="21"/>
      <c r="IT223" s="23"/>
      <c r="IU223" s="23"/>
    </row>
    <row r="224" spans="251:255" ht="13.5" customHeight="1">
      <c r="IQ224" s="5"/>
      <c r="IR224" s="5"/>
      <c r="IS224" s="21"/>
      <c r="IT224" s="23"/>
      <c r="IU224" s="23"/>
    </row>
    <row r="225" spans="251:255" ht="13.5" customHeight="1">
      <c r="IQ225" s="5"/>
      <c r="IR225" s="5"/>
      <c r="IS225" s="21"/>
      <c r="IT225" s="23"/>
      <c r="IU225" s="23"/>
    </row>
    <row r="226" spans="251:255" ht="13.5" customHeight="1">
      <c r="IQ226" s="5"/>
      <c r="IR226" s="5"/>
      <c r="IS226" s="21"/>
      <c r="IT226" s="23"/>
      <c r="IU226" s="23"/>
    </row>
    <row r="227" spans="251:255" ht="13.5" customHeight="1">
      <c r="IQ227" s="5"/>
      <c r="IR227" s="5"/>
      <c r="IS227" s="21"/>
      <c r="IT227" s="23"/>
      <c r="IU227" s="23"/>
    </row>
    <row r="228" spans="251:255" ht="13.5" customHeight="1">
      <c r="IQ228" s="5"/>
      <c r="IR228" s="5"/>
      <c r="IS228" s="21"/>
      <c r="IT228" s="23"/>
      <c r="IU228" s="23"/>
    </row>
    <row r="229" spans="251:255" ht="13.5" customHeight="1">
      <c r="IQ229" s="5"/>
      <c r="IR229" s="5"/>
      <c r="IS229" s="21"/>
      <c r="IT229" s="23"/>
      <c r="IU229" s="23"/>
    </row>
    <row r="230" spans="251:255" ht="13.5" customHeight="1">
      <c r="IQ230" s="5"/>
      <c r="IR230" s="5"/>
      <c r="IS230" s="21"/>
      <c r="IT230" s="23"/>
      <c r="IU230" s="23"/>
    </row>
    <row r="231" spans="251:255" ht="13.5" customHeight="1">
      <c r="IQ231" s="5"/>
      <c r="IR231" s="5"/>
      <c r="IS231" s="21"/>
      <c r="IT231" s="23"/>
      <c r="IU231" s="23"/>
    </row>
    <row r="232" spans="251:255" ht="13.5" customHeight="1">
      <c r="IQ232" s="5"/>
      <c r="IR232" s="5"/>
      <c r="IS232" s="21"/>
      <c r="IT232" s="23"/>
      <c r="IU232" s="23"/>
    </row>
    <row r="233" spans="251:255" ht="13.5" customHeight="1">
      <c r="IQ233" s="5"/>
      <c r="IR233" s="5"/>
      <c r="IS233" s="21"/>
      <c r="IT233" s="23"/>
      <c r="IU233" s="23"/>
    </row>
    <row r="234" spans="251:255" ht="13.5" customHeight="1">
      <c r="IQ234" s="5"/>
      <c r="IR234" s="5"/>
      <c r="IS234" s="21"/>
      <c r="IT234" s="23"/>
      <c r="IU234" s="23"/>
    </row>
    <row r="235" spans="251:255" ht="13.5" customHeight="1">
      <c r="IQ235" s="5"/>
      <c r="IR235" s="5"/>
      <c r="IS235" s="21"/>
      <c r="IT235" s="23"/>
      <c r="IU235" s="23"/>
    </row>
    <row r="236" spans="251:255" ht="13.5" customHeight="1">
      <c r="IQ236" s="5"/>
      <c r="IR236" s="5"/>
      <c r="IS236" s="21"/>
      <c r="IT236" s="23"/>
      <c r="IU236" s="23"/>
    </row>
    <row r="237" spans="251:255" ht="13.5" customHeight="1">
      <c r="IQ237" s="5"/>
      <c r="IR237" s="5"/>
      <c r="IS237" s="21"/>
      <c r="IT237" s="23"/>
      <c r="IU237" s="23"/>
    </row>
    <row r="238" spans="251:255" ht="13.5" customHeight="1">
      <c r="IQ238" s="5"/>
      <c r="IR238" s="5"/>
      <c r="IS238" s="21"/>
      <c r="IT238" s="23"/>
      <c r="IU238" s="23"/>
    </row>
    <row r="239" spans="251:255" ht="13.5" customHeight="1">
      <c r="IQ239" s="5"/>
      <c r="IR239" s="5"/>
      <c r="IS239" s="21"/>
      <c r="IT239" s="23"/>
      <c r="IU239" s="23"/>
    </row>
    <row r="240" spans="251:255" ht="13.5" customHeight="1">
      <c r="IQ240" s="5"/>
      <c r="IR240" s="5"/>
      <c r="IS240" s="21"/>
      <c r="IT240" s="23"/>
      <c r="IU240" s="23"/>
    </row>
    <row r="241" spans="251:255" ht="13.5" customHeight="1">
      <c r="IQ241" s="5"/>
      <c r="IR241" s="5"/>
      <c r="IS241" s="21"/>
      <c r="IT241" s="23"/>
      <c r="IU241" s="23"/>
    </row>
    <row r="242" spans="251:255" ht="13.5" customHeight="1">
      <c r="IQ242" s="5"/>
      <c r="IR242" s="5"/>
      <c r="IS242" s="21"/>
      <c r="IT242" s="23"/>
      <c r="IU242" s="23"/>
    </row>
    <row r="243" spans="251:255" ht="13.5" customHeight="1">
      <c r="IQ243" s="5"/>
      <c r="IR243" s="5"/>
      <c r="IS243" s="21"/>
      <c r="IT243" s="23"/>
      <c r="IU243" s="23"/>
    </row>
    <row r="244" spans="251:255" ht="13.5" customHeight="1">
      <c r="IQ244" s="5"/>
      <c r="IR244" s="5"/>
      <c r="IS244" s="21"/>
      <c r="IT244" s="23"/>
      <c r="IU244" s="23"/>
    </row>
    <row r="245" spans="251:255" ht="13.5" customHeight="1">
      <c r="IQ245" s="5"/>
      <c r="IR245" s="5"/>
      <c r="IS245" s="21"/>
      <c r="IT245" s="23"/>
      <c r="IU245" s="23"/>
    </row>
    <row r="246" spans="251:255" ht="13.5" customHeight="1">
      <c r="IQ246" s="5"/>
      <c r="IR246" s="5"/>
      <c r="IS246" s="21"/>
      <c r="IT246" s="23"/>
      <c r="IU246" s="23"/>
    </row>
    <row r="247" spans="251:255" ht="13.5" customHeight="1">
      <c r="IQ247" s="5"/>
      <c r="IR247" s="5"/>
      <c r="IS247" s="21"/>
      <c r="IT247" s="23"/>
      <c r="IU247" s="23"/>
    </row>
    <row r="248" spans="251:255" ht="13.5" customHeight="1">
      <c r="IQ248" s="5"/>
      <c r="IR248" s="5"/>
      <c r="IS248" s="21"/>
      <c r="IT248" s="23"/>
      <c r="IU248" s="23"/>
    </row>
    <row r="249" spans="251:255" ht="13.5" customHeight="1">
      <c r="IQ249" s="5"/>
      <c r="IR249" s="5"/>
      <c r="IS249" s="21"/>
      <c r="IT249" s="23"/>
      <c r="IU249" s="23"/>
    </row>
    <row r="250" spans="251:255" ht="13.5" customHeight="1">
      <c r="IQ250" s="5"/>
      <c r="IR250" s="5"/>
      <c r="IS250" s="21"/>
      <c r="IT250" s="23"/>
      <c r="IU250" s="23"/>
    </row>
    <row r="251" spans="251:255" ht="13.5" customHeight="1">
      <c r="IQ251" s="5"/>
      <c r="IR251" s="5"/>
      <c r="IS251" s="21"/>
      <c r="IT251" s="23"/>
      <c r="IU251" s="23"/>
    </row>
    <row r="252" spans="251:255" ht="13.5" customHeight="1">
      <c r="IQ252" s="5"/>
      <c r="IR252" s="5"/>
      <c r="IS252" s="21"/>
      <c r="IT252" s="23"/>
      <c r="IU252" s="23"/>
    </row>
    <row r="253" spans="251:255" ht="13.5" customHeight="1">
      <c r="IQ253" s="5"/>
      <c r="IR253" s="5"/>
      <c r="IS253" s="21"/>
      <c r="IT253" s="23"/>
      <c r="IU253" s="23"/>
    </row>
    <row r="254" spans="251:255" ht="13.5" customHeight="1">
      <c r="IQ254" s="5"/>
      <c r="IR254" s="5"/>
      <c r="IS254" s="21"/>
      <c r="IT254" s="23"/>
      <c r="IU254" s="23"/>
    </row>
    <row r="255" spans="251:255" ht="13.5" customHeight="1">
      <c r="IQ255" s="5"/>
      <c r="IR255" s="5"/>
      <c r="IS255" s="21"/>
      <c r="IT255" s="23"/>
      <c r="IU255" s="23"/>
    </row>
    <row r="256" spans="251:255" ht="13.5" customHeight="1">
      <c r="IQ256" s="5"/>
      <c r="IR256" s="5"/>
      <c r="IS256" s="21"/>
      <c r="IT256" s="23"/>
      <c r="IU256" s="23"/>
    </row>
    <row r="257" spans="251:255" ht="13.5" customHeight="1">
      <c r="IQ257" s="5"/>
      <c r="IR257" s="5"/>
      <c r="IS257" s="21"/>
      <c r="IT257" s="23"/>
      <c r="IU257" s="23"/>
    </row>
    <row r="258" spans="251:255" ht="13.5" customHeight="1">
      <c r="IQ258" s="5"/>
      <c r="IR258" s="5"/>
      <c r="IS258" s="21"/>
      <c r="IT258" s="23"/>
      <c r="IU258" s="23"/>
    </row>
    <row r="259" spans="251:255" ht="13.5" customHeight="1">
      <c r="IQ259" s="5"/>
      <c r="IR259" s="5"/>
      <c r="IS259" s="21"/>
      <c r="IT259" s="23"/>
      <c r="IU259" s="23"/>
    </row>
    <row r="260" spans="251:255" ht="13.5" customHeight="1">
      <c r="IQ260" s="5"/>
      <c r="IR260" s="5"/>
      <c r="IS260" s="21"/>
      <c r="IT260" s="23"/>
      <c r="IU260" s="23"/>
    </row>
    <row r="261" spans="251:255" ht="13.5" customHeight="1">
      <c r="IQ261" s="5"/>
      <c r="IR261" s="5"/>
      <c r="IS261" s="21"/>
      <c r="IT261" s="23"/>
      <c r="IU261" s="23"/>
    </row>
    <row r="262" spans="251:255" ht="13.5" customHeight="1">
      <c r="IQ262" s="5"/>
      <c r="IR262" s="5"/>
      <c r="IS262" s="21"/>
      <c r="IT262" s="23"/>
      <c r="IU262" s="23"/>
    </row>
    <row r="263" spans="251:255" ht="13.5" customHeight="1">
      <c r="IQ263" s="5"/>
      <c r="IR263" s="5"/>
      <c r="IS263" s="21"/>
      <c r="IT263" s="23"/>
      <c r="IU263" s="23"/>
    </row>
    <row r="264" spans="251:255" ht="13.5" customHeight="1">
      <c r="IQ264" s="5"/>
      <c r="IR264" s="5"/>
      <c r="IS264" s="21"/>
      <c r="IT264" s="23"/>
      <c r="IU264" s="23"/>
    </row>
    <row r="265" spans="251:255" ht="13.5" customHeight="1">
      <c r="IQ265" s="5"/>
      <c r="IR265" s="5"/>
      <c r="IS265" s="21"/>
      <c r="IT265" s="23"/>
      <c r="IU265" s="23"/>
    </row>
    <row r="266" spans="251:255" ht="13.5" customHeight="1">
      <c r="IQ266" s="5"/>
      <c r="IR266" s="5"/>
      <c r="IS266" s="21"/>
      <c r="IT266" s="23"/>
      <c r="IU266" s="23"/>
    </row>
    <row r="267" spans="251:255" ht="13.5" customHeight="1">
      <c r="IQ267" s="5"/>
      <c r="IR267" s="5"/>
      <c r="IS267" s="21"/>
      <c r="IT267" s="23"/>
      <c r="IU267" s="23"/>
    </row>
    <row r="268" spans="251:255" ht="13.5" customHeight="1">
      <c r="IQ268" s="5"/>
      <c r="IR268" s="5"/>
      <c r="IS268" s="21"/>
      <c r="IT268" s="23"/>
      <c r="IU268" s="23"/>
    </row>
    <row r="269" spans="251:255" ht="13.5" customHeight="1">
      <c r="IQ269" s="5"/>
      <c r="IR269" s="5"/>
      <c r="IS269" s="21"/>
      <c r="IT269" s="23"/>
      <c r="IU269" s="23"/>
    </row>
    <row r="270" spans="251:255" ht="13.5" customHeight="1">
      <c r="IQ270" s="5"/>
      <c r="IR270" s="5"/>
      <c r="IS270" s="21"/>
      <c r="IT270" s="23"/>
      <c r="IU270" s="23"/>
    </row>
    <row r="271" spans="251:255" ht="13.5" customHeight="1">
      <c r="IQ271" s="5"/>
      <c r="IR271" s="5"/>
      <c r="IS271" s="21"/>
      <c r="IT271" s="23"/>
      <c r="IU271" s="23"/>
    </row>
    <row r="272" spans="251:255" ht="13.5" customHeight="1">
      <c r="IQ272" s="5"/>
      <c r="IR272" s="5"/>
      <c r="IS272" s="21"/>
      <c r="IT272" s="23"/>
      <c r="IU272" s="23"/>
    </row>
    <row r="273" spans="251:255" ht="13.5" customHeight="1">
      <c r="IQ273" s="5"/>
      <c r="IR273" s="5"/>
      <c r="IS273" s="21"/>
      <c r="IT273" s="23"/>
      <c r="IU273" s="23"/>
    </row>
    <row r="274" spans="251:255" ht="13.5" customHeight="1">
      <c r="IQ274" s="5"/>
      <c r="IR274" s="5"/>
      <c r="IS274" s="21"/>
      <c r="IT274" s="23"/>
      <c r="IU274" s="23"/>
    </row>
    <row r="275" spans="251:255" ht="13.5" customHeight="1">
      <c r="IQ275" s="5"/>
      <c r="IR275" s="5"/>
      <c r="IS275" s="21"/>
      <c r="IT275" s="23"/>
      <c r="IU275" s="23"/>
    </row>
    <row r="276" spans="251:255" ht="13.5" customHeight="1">
      <c r="IQ276" s="5"/>
      <c r="IR276" s="5"/>
      <c r="IS276" s="21"/>
      <c r="IT276" s="23"/>
      <c r="IU276" s="23"/>
    </row>
    <row r="277" spans="251:255" ht="13.5" customHeight="1">
      <c r="IQ277" s="5"/>
      <c r="IR277" s="5"/>
      <c r="IS277" s="21"/>
      <c r="IT277" s="23"/>
      <c r="IU277" s="23"/>
    </row>
    <row r="278" spans="251:255" ht="13.5" customHeight="1">
      <c r="IQ278" s="5"/>
      <c r="IR278" s="5"/>
      <c r="IS278" s="21"/>
      <c r="IT278" s="23"/>
      <c r="IU278" s="23"/>
    </row>
    <row r="279" spans="251:255" ht="13.5" customHeight="1">
      <c r="IQ279" s="5"/>
      <c r="IR279" s="5"/>
      <c r="IS279" s="21"/>
      <c r="IT279" s="23"/>
      <c r="IU279" s="23"/>
    </row>
    <row r="280" spans="251:255" ht="13.5" customHeight="1">
      <c r="IQ280" s="5"/>
      <c r="IR280" s="5"/>
      <c r="IS280" s="21"/>
      <c r="IT280" s="23"/>
      <c r="IU280" s="23"/>
    </row>
    <row r="281" spans="251:255" ht="13.5" customHeight="1">
      <c r="IQ281" s="5"/>
      <c r="IR281" s="5"/>
      <c r="IS281" s="21"/>
      <c r="IT281" s="23"/>
      <c r="IU281" s="23"/>
    </row>
    <row r="282" spans="251:255" ht="13.5" customHeight="1">
      <c r="IQ282" s="5"/>
      <c r="IR282" s="5"/>
      <c r="IS282" s="21"/>
      <c r="IT282" s="23"/>
      <c r="IU282" s="23"/>
    </row>
    <row r="283" spans="251:255" ht="13.5" customHeight="1">
      <c r="IQ283" s="5"/>
      <c r="IR283" s="5"/>
      <c r="IS283" s="21"/>
      <c r="IT283" s="23"/>
      <c r="IU283" s="23"/>
    </row>
    <row r="284" spans="251:255" ht="13.5" customHeight="1">
      <c r="IQ284" s="5"/>
      <c r="IR284" s="5"/>
      <c r="IS284" s="21"/>
      <c r="IT284" s="23"/>
      <c r="IU284" s="23"/>
    </row>
    <row r="285" spans="251:255" ht="13.5" customHeight="1">
      <c r="IQ285" s="5"/>
      <c r="IR285" s="5"/>
      <c r="IS285" s="21"/>
      <c r="IT285" s="23"/>
      <c r="IU285" s="23"/>
    </row>
    <row r="286" spans="251:255" ht="13.5" customHeight="1">
      <c r="IQ286" s="5"/>
      <c r="IR286" s="5"/>
      <c r="IS286" s="21"/>
      <c r="IT286" s="23"/>
      <c r="IU286" s="23"/>
    </row>
    <row r="287" spans="251:255" ht="13.5" customHeight="1">
      <c r="IQ287" s="5"/>
      <c r="IR287" s="5"/>
      <c r="IS287" s="21"/>
      <c r="IT287" s="23"/>
      <c r="IU287" s="23"/>
    </row>
    <row r="288" spans="251:255" ht="13.5" customHeight="1">
      <c r="IQ288" s="5"/>
      <c r="IR288" s="5"/>
      <c r="IS288" s="21"/>
      <c r="IT288" s="23"/>
      <c r="IU288" s="23"/>
    </row>
    <row r="289" spans="251:255" ht="13.5" customHeight="1">
      <c r="IQ289" s="5"/>
      <c r="IR289" s="5"/>
      <c r="IS289" s="21"/>
      <c r="IT289" s="23"/>
      <c r="IU289" s="23"/>
    </row>
    <row r="290" spans="251:255" ht="13.5" customHeight="1">
      <c r="IQ290" s="5"/>
      <c r="IR290" s="5"/>
      <c r="IS290" s="21"/>
      <c r="IT290" s="23"/>
      <c r="IU290" s="23"/>
    </row>
    <row r="291" spans="251:255" ht="13.5" customHeight="1">
      <c r="IQ291" s="5"/>
      <c r="IR291" s="5"/>
      <c r="IS291" s="21"/>
      <c r="IT291" s="23"/>
      <c r="IU291" s="23"/>
    </row>
    <row r="292" spans="251:255" ht="13.5" customHeight="1">
      <c r="IQ292" s="5"/>
      <c r="IR292" s="5"/>
      <c r="IS292" s="21"/>
      <c r="IT292" s="23"/>
      <c r="IU292" s="23"/>
    </row>
    <row r="293" spans="251:255" ht="13.5" customHeight="1">
      <c r="IQ293" s="5"/>
      <c r="IR293" s="5"/>
      <c r="IS293" s="21"/>
      <c r="IT293" s="23"/>
      <c r="IU293" s="23"/>
    </row>
    <row r="294" spans="251:255" ht="13.5" customHeight="1">
      <c r="IQ294" s="5"/>
      <c r="IR294" s="5"/>
      <c r="IS294" s="21"/>
      <c r="IT294" s="23"/>
      <c r="IU294" s="23"/>
    </row>
    <row r="295" spans="251:255" ht="13.5" customHeight="1">
      <c r="IQ295" s="5"/>
      <c r="IR295" s="5"/>
      <c r="IS295" s="21"/>
      <c r="IT295" s="23"/>
      <c r="IU295" s="23"/>
    </row>
    <row r="296" spans="251:255" ht="13.5" customHeight="1">
      <c r="IQ296" s="5"/>
      <c r="IR296" s="5"/>
      <c r="IS296" s="21"/>
      <c r="IT296" s="23"/>
      <c r="IU296" s="23"/>
    </row>
    <row r="297" spans="251:255" ht="13.5" customHeight="1">
      <c r="IQ297" s="5"/>
      <c r="IR297" s="5"/>
      <c r="IS297" s="21"/>
      <c r="IT297" s="23"/>
      <c r="IU297" s="23"/>
    </row>
    <row r="298" spans="251:255" ht="13.5" customHeight="1">
      <c r="IQ298" s="5"/>
      <c r="IR298" s="5"/>
      <c r="IS298" s="21"/>
      <c r="IT298" s="23"/>
      <c r="IU298" s="23"/>
    </row>
    <row r="299" spans="251:255" ht="13.5" customHeight="1">
      <c r="IQ299" s="5"/>
      <c r="IR299" s="5"/>
      <c r="IS299" s="21"/>
      <c r="IT299" s="23"/>
      <c r="IU299" s="23"/>
    </row>
    <row r="300" spans="251:255" ht="13.5" customHeight="1">
      <c r="IQ300" s="5"/>
      <c r="IR300" s="5"/>
      <c r="IS300" s="21"/>
      <c r="IT300" s="23"/>
      <c r="IU300" s="23"/>
    </row>
    <row r="301" spans="251:255" ht="13.5" customHeight="1">
      <c r="IQ301" s="5"/>
      <c r="IR301" s="5"/>
      <c r="IS301" s="21"/>
      <c r="IT301" s="23"/>
      <c r="IU301" s="23"/>
    </row>
    <row r="302" spans="251:255" ht="13.5" customHeight="1">
      <c r="IQ302" s="5"/>
      <c r="IR302" s="5"/>
      <c r="IS302" s="21"/>
      <c r="IT302" s="23"/>
      <c r="IU302" s="23"/>
    </row>
    <row r="303" spans="251:255" ht="13.5" customHeight="1">
      <c r="IQ303" s="5"/>
      <c r="IR303" s="5"/>
      <c r="IS303" s="21"/>
      <c r="IT303" s="23"/>
      <c r="IU303" s="23"/>
    </row>
    <row r="304" spans="251:255" ht="13.5" customHeight="1">
      <c r="IQ304" s="5"/>
      <c r="IR304" s="5"/>
      <c r="IS304" s="21"/>
      <c r="IT304" s="23"/>
      <c r="IU304" s="23"/>
    </row>
    <row r="305" spans="251:255" ht="13.5" customHeight="1">
      <c r="IQ305" s="5"/>
      <c r="IR305" s="5"/>
      <c r="IS305" s="21"/>
      <c r="IT305" s="23"/>
      <c r="IU305" s="23"/>
    </row>
    <row r="306" spans="251:255" ht="13.5" customHeight="1">
      <c r="IQ306" s="5"/>
      <c r="IR306" s="5"/>
      <c r="IS306" s="21"/>
      <c r="IT306" s="23"/>
      <c r="IU306" s="23"/>
    </row>
    <row r="307" spans="251:255" ht="13.5" customHeight="1">
      <c r="IQ307" s="5"/>
      <c r="IR307" s="5"/>
      <c r="IS307" s="21"/>
      <c r="IT307" s="23"/>
      <c r="IU307" s="23"/>
    </row>
    <row r="308" spans="251:255" ht="13.5" customHeight="1">
      <c r="IQ308" s="5"/>
      <c r="IR308" s="5"/>
      <c r="IS308" s="21"/>
      <c r="IT308" s="23"/>
      <c r="IU308" s="23"/>
    </row>
    <row r="309" spans="251:255" ht="13.5" customHeight="1">
      <c r="IQ309" s="5"/>
      <c r="IR309" s="5"/>
      <c r="IS309" s="21"/>
      <c r="IT309" s="23"/>
      <c r="IU309" s="23"/>
    </row>
    <row r="310" spans="251:255" ht="13.5" customHeight="1">
      <c r="IQ310" s="5"/>
      <c r="IR310" s="5"/>
      <c r="IS310" s="21"/>
      <c r="IT310" s="23"/>
      <c r="IU310" s="23"/>
    </row>
    <row r="311" spans="251:255" ht="13.5" customHeight="1">
      <c r="IQ311" s="5"/>
      <c r="IR311" s="5"/>
      <c r="IS311" s="21"/>
      <c r="IT311" s="23"/>
      <c r="IU311" s="23"/>
    </row>
    <row r="312" spans="251:255" ht="13.5" customHeight="1">
      <c r="IQ312" s="5"/>
      <c r="IR312" s="5"/>
      <c r="IS312" s="21"/>
      <c r="IT312" s="23"/>
      <c r="IU312" s="23"/>
    </row>
    <row r="313" spans="251:255" ht="13.5" customHeight="1">
      <c r="IQ313" s="5"/>
      <c r="IR313" s="5"/>
      <c r="IS313" s="21"/>
      <c r="IT313" s="23"/>
      <c r="IU313" s="23"/>
    </row>
    <row r="314" spans="251:255" ht="13.5" customHeight="1">
      <c r="IQ314" s="5"/>
      <c r="IR314" s="5"/>
      <c r="IS314" s="21"/>
      <c r="IT314" s="23"/>
      <c r="IU314" s="23"/>
    </row>
    <row r="315" spans="251:255" ht="13.5" customHeight="1">
      <c r="IQ315" s="5"/>
      <c r="IR315" s="5"/>
      <c r="IS315" s="21"/>
      <c r="IT315" s="23"/>
      <c r="IU315" s="23"/>
    </row>
    <row r="316" spans="251:255" ht="13.5" customHeight="1">
      <c r="IQ316" s="5"/>
      <c r="IR316" s="5"/>
      <c r="IS316" s="21"/>
      <c r="IT316" s="23"/>
      <c r="IU316" s="23"/>
    </row>
    <row r="317" spans="251:255" ht="13.5" customHeight="1">
      <c r="IQ317" s="5"/>
      <c r="IR317" s="5"/>
      <c r="IS317" s="21"/>
      <c r="IT317" s="23"/>
      <c r="IU317" s="23"/>
    </row>
    <row r="318" spans="251:255" ht="13.5" customHeight="1">
      <c r="IQ318" s="5"/>
      <c r="IR318" s="5"/>
      <c r="IS318" s="21"/>
      <c r="IT318" s="23"/>
      <c r="IU318" s="23"/>
    </row>
    <row r="319" spans="251:255" ht="13.5" customHeight="1">
      <c r="IQ319" s="5"/>
      <c r="IR319" s="5"/>
      <c r="IS319" s="21"/>
      <c r="IT319" s="23"/>
      <c r="IU319" s="23"/>
    </row>
    <row r="320" spans="251:255" ht="13.5" customHeight="1">
      <c r="IQ320" s="5"/>
      <c r="IR320" s="5"/>
      <c r="IS320" s="21"/>
      <c r="IT320" s="23"/>
      <c r="IU320" s="23"/>
    </row>
    <row r="321" spans="251:255" ht="13.5" customHeight="1">
      <c r="IQ321" s="5"/>
      <c r="IR321" s="5"/>
      <c r="IS321" s="21"/>
      <c r="IT321" s="23"/>
      <c r="IU321" s="23"/>
    </row>
    <row r="322" spans="251:255" ht="13.5" customHeight="1">
      <c r="IQ322" s="5"/>
      <c r="IR322" s="5"/>
      <c r="IS322" s="21"/>
      <c r="IT322" s="23"/>
      <c r="IU322" s="23"/>
    </row>
    <row r="323" spans="251:255" ht="13.5" customHeight="1">
      <c r="IQ323" s="5"/>
      <c r="IR323" s="5"/>
      <c r="IS323" s="21"/>
      <c r="IT323" s="23"/>
      <c r="IU323" s="23"/>
    </row>
    <row r="324" spans="251:255" ht="13.5" customHeight="1">
      <c r="IQ324" s="5"/>
      <c r="IR324" s="5"/>
      <c r="IS324" s="21"/>
      <c r="IT324" s="23"/>
      <c r="IU324" s="23"/>
    </row>
    <row r="325" spans="251:255" ht="13.5" customHeight="1">
      <c r="IQ325" s="5"/>
      <c r="IR325" s="5"/>
      <c r="IS325" s="21"/>
      <c r="IT325" s="23"/>
      <c r="IU325" s="23"/>
    </row>
    <row r="326" spans="251:255" ht="13.5" customHeight="1">
      <c r="IQ326" s="5"/>
      <c r="IR326" s="5"/>
      <c r="IS326" s="21"/>
      <c r="IT326" s="23"/>
      <c r="IU326" s="23"/>
    </row>
    <row r="327" spans="251:255" ht="13.5" customHeight="1">
      <c r="IQ327" s="5"/>
      <c r="IR327" s="5"/>
      <c r="IS327" s="21"/>
      <c r="IT327" s="23"/>
      <c r="IU327" s="23"/>
    </row>
    <row r="328" spans="251:255" ht="13.5" customHeight="1">
      <c r="IQ328" s="5"/>
      <c r="IR328" s="5"/>
      <c r="IS328" s="21"/>
      <c r="IT328" s="23"/>
      <c r="IU328" s="23"/>
    </row>
    <row r="329" spans="251:255" ht="13.5" customHeight="1">
      <c r="IQ329" s="5"/>
      <c r="IR329" s="5"/>
      <c r="IS329" s="21"/>
      <c r="IT329" s="23"/>
      <c r="IU329" s="23"/>
    </row>
    <row r="330" spans="251:255" ht="13.5" customHeight="1">
      <c r="IQ330" s="5"/>
      <c r="IR330" s="5"/>
      <c r="IS330" s="21"/>
      <c r="IT330" s="23"/>
      <c r="IU330" s="23"/>
    </row>
    <row r="331" spans="251:255" ht="13.5" customHeight="1">
      <c r="IQ331" s="5"/>
      <c r="IR331" s="5"/>
      <c r="IS331" s="21"/>
      <c r="IT331" s="23"/>
      <c r="IU331" s="23"/>
    </row>
    <row r="332" spans="251:255" ht="13.5" customHeight="1">
      <c r="IQ332" s="5"/>
      <c r="IR332" s="5"/>
      <c r="IS332" s="21"/>
      <c r="IT332" s="23"/>
      <c r="IU332" s="23"/>
    </row>
    <row r="333" spans="251:255" ht="13.5" customHeight="1">
      <c r="IQ333" s="5"/>
      <c r="IR333" s="5"/>
      <c r="IS333" s="21"/>
      <c r="IT333" s="23"/>
      <c r="IU333" s="23"/>
    </row>
    <row r="334" spans="251:255" ht="13.5" customHeight="1">
      <c r="IQ334" s="5"/>
      <c r="IR334" s="5"/>
      <c r="IS334" s="21"/>
      <c r="IT334" s="23"/>
      <c r="IU334" s="23"/>
    </row>
    <row r="335" spans="251:255" ht="13.5" customHeight="1">
      <c r="IQ335" s="5"/>
      <c r="IR335" s="5"/>
      <c r="IS335" s="21"/>
      <c r="IT335" s="23"/>
      <c r="IU335" s="23"/>
    </row>
    <row r="336" spans="251:255" ht="13.5" customHeight="1">
      <c r="IQ336" s="5"/>
      <c r="IR336" s="5"/>
      <c r="IS336" s="21"/>
      <c r="IT336" s="23"/>
      <c r="IU336" s="23"/>
    </row>
    <row r="337" spans="251:255" ht="13.5" customHeight="1">
      <c r="IQ337" s="5"/>
      <c r="IR337" s="5"/>
      <c r="IS337" s="21"/>
      <c r="IT337" s="23"/>
      <c r="IU337" s="23"/>
    </row>
    <row r="338" spans="251:255" ht="13.5" customHeight="1">
      <c r="IQ338" s="5"/>
      <c r="IR338" s="5"/>
      <c r="IS338" s="21"/>
      <c r="IT338" s="23"/>
      <c r="IU338" s="23"/>
    </row>
    <row r="339" spans="251:255" ht="13.5" customHeight="1">
      <c r="IQ339" s="5"/>
      <c r="IR339" s="5"/>
      <c r="IS339" s="21"/>
      <c r="IT339" s="23"/>
      <c r="IU339" s="23"/>
    </row>
    <row r="340" spans="251:255" ht="13.5" customHeight="1">
      <c r="IQ340" s="5"/>
      <c r="IR340" s="5"/>
      <c r="IS340" s="21"/>
      <c r="IT340" s="23"/>
      <c r="IU340" s="23"/>
    </row>
    <row r="341" spans="251:255" ht="13.5" customHeight="1">
      <c r="IQ341" s="5"/>
      <c r="IR341" s="5"/>
      <c r="IS341" s="21"/>
      <c r="IT341" s="23"/>
      <c r="IU341" s="23"/>
    </row>
    <row r="342" spans="251:255" ht="13.5" customHeight="1">
      <c r="IQ342" s="5"/>
      <c r="IR342" s="5"/>
      <c r="IS342" s="21"/>
      <c r="IT342" s="23"/>
      <c r="IU342" s="23"/>
    </row>
    <row r="343" spans="251:255" ht="13.5" customHeight="1">
      <c r="IQ343" s="5"/>
      <c r="IR343" s="5"/>
      <c r="IS343" s="21"/>
      <c r="IT343" s="23"/>
      <c r="IU343" s="23"/>
    </row>
    <row r="344" spans="251:255" ht="13.5" customHeight="1">
      <c r="IQ344" s="5"/>
      <c r="IR344" s="5"/>
      <c r="IS344" s="21"/>
      <c r="IT344" s="23"/>
      <c r="IU344" s="23"/>
    </row>
    <row r="345" spans="251:255" ht="13.5" customHeight="1">
      <c r="IQ345" s="5"/>
      <c r="IR345" s="5"/>
      <c r="IS345" s="21"/>
      <c r="IT345" s="23"/>
      <c r="IU345" s="23"/>
    </row>
    <row r="346" spans="251:255" ht="13.5" customHeight="1">
      <c r="IQ346" s="5"/>
      <c r="IR346" s="5"/>
      <c r="IS346" s="21"/>
      <c r="IT346" s="23"/>
      <c r="IU346" s="23"/>
    </row>
    <row r="347" spans="251:255" ht="13.5" customHeight="1">
      <c r="IQ347" s="5"/>
      <c r="IR347" s="5"/>
      <c r="IS347" s="21"/>
      <c r="IT347" s="23"/>
      <c r="IU347" s="23"/>
    </row>
    <row r="348" spans="251:255" ht="13.5" customHeight="1">
      <c r="IQ348" s="5"/>
      <c r="IR348" s="5"/>
      <c r="IS348" s="21"/>
      <c r="IT348" s="23"/>
      <c r="IU348" s="23"/>
    </row>
    <row r="349" spans="251:255" ht="13.5" customHeight="1">
      <c r="IQ349" s="5"/>
      <c r="IR349" s="5"/>
      <c r="IS349" s="21"/>
      <c r="IT349" s="23"/>
      <c r="IU349" s="23"/>
    </row>
    <row r="350" spans="251:255" ht="13.5" customHeight="1">
      <c r="IQ350" s="5"/>
      <c r="IR350" s="5"/>
      <c r="IS350" s="21"/>
      <c r="IT350" s="23"/>
      <c r="IU350" s="23"/>
    </row>
    <row r="351" spans="251:255" ht="13.5" customHeight="1">
      <c r="IQ351" s="5"/>
      <c r="IR351" s="5"/>
      <c r="IS351" s="21"/>
      <c r="IT351" s="23"/>
      <c r="IU351" s="23"/>
    </row>
    <row r="352" spans="251:255" ht="13.5" customHeight="1">
      <c r="IQ352" s="5"/>
      <c r="IR352" s="5"/>
      <c r="IS352" s="21"/>
      <c r="IT352" s="23"/>
      <c r="IU352" s="23"/>
    </row>
  </sheetData>
  <mergeCells count="97">
    <mergeCell ref="AJ46:AO46"/>
    <mergeCell ref="AD46:AH46"/>
    <mergeCell ref="B47:Y47"/>
    <mergeCell ref="Y44:AA44"/>
    <mergeCell ref="B45:W45"/>
    <mergeCell ref="B44:X44"/>
    <mergeCell ref="B46:X46"/>
    <mergeCell ref="Y46:AA46"/>
    <mergeCell ref="A3:AP3"/>
    <mergeCell ref="M28:O28"/>
    <mergeCell ref="P28:U28"/>
    <mergeCell ref="Z28:AM28"/>
    <mergeCell ref="AN28:AO28"/>
    <mergeCell ref="AG13:AO13"/>
    <mergeCell ref="B9:L9"/>
    <mergeCell ref="X10:AF10"/>
    <mergeCell ref="M9:V9"/>
    <mergeCell ref="B27:L27"/>
    <mergeCell ref="B43:L43"/>
    <mergeCell ref="M43:O43"/>
    <mergeCell ref="P43:U43"/>
    <mergeCell ref="B39:L39"/>
    <mergeCell ref="M39:AO39"/>
    <mergeCell ref="B40:L40"/>
    <mergeCell ref="M40:AO40"/>
    <mergeCell ref="B42:L42"/>
    <mergeCell ref="M42:AO42"/>
    <mergeCell ref="M41:O41"/>
    <mergeCell ref="P41:U41"/>
    <mergeCell ref="Z41:AM41"/>
    <mergeCell ref="AN41:AO41"/>
    <mergeCell ref="B41:L41"/>
    <mergeCell ref="M38:AO38"/>
    <mergeCell ref="B35:L35"/>
    <mergeCell ref="M35:AO35"/>
    <mergeCell ref="B36:L36"/>
    <mergeCell ref="M36:AO36"/>
    <mergeCell ref="B37:L37"/>
    <mergeCell ref="M37:AO37"/>
    <mergeCell ref="B38:L38"/>
    <mergeCell ref="B33:L33"/>
    <mergeCell ref="M33:AO33"/>
    <mergeCell ref="B34:L34"/>
    <mergeCell ref="M34:AO34"/>
    <mergeCell ref="B29:L29"/>
    <mergeCell ref="M29:AO29"/>
    <mergeCell ref="B32:L32"/>
    <mergeCell ref="M32:AO32"/>
    <mergeCell ref="B24:L24"/>
    <mergeCell ref="M24:AO24"/>
    <mergeCell ref="M27:AO27"/>
    <mergeCell ref="B28:L28"/>
    <mergeCell ref="B25:L25"/>
    <mergeCell ref="M25:AO25"/>
    <mergeCell ref="B26:L26"/>
    <mergeCell ref="M26:AO26"/>
    <mergeCell ref="B22:L22"/>
    <mergeCell ref="M22:AO22"/>
    <mergeCell ref="B23:L23"/>
    <mergeCell ref="M23:AO23"/>
    <mergeCell ref="B20:L20"/>
    <mergeCell ref="M20:AO20"/>
    <mergeCell ref="B21:L21"/>
    <mergeCell ref="M21:AO21"/>
    <mergeCell ref="B16:L16"/>
    <mergeCell ref="B15:R15"/>
    <mergeCell ref="B19:L19"/>
    <mergeCell ref="M19:AO19"/>
    <mergeCell ref="B17:L17"/>
    <mergeCell ref="M17:AO17"/>
    <mergeCell ref="B18:L18"/>
    <mergeCell ref="V18:AF18"/>
    <mergeCell ref="B12:L12"/>
    <mergeCell ref="M12:O12"/>
    <mergeCell ref="X12:AF12"/>
    <mergeCell ref="M14:R14"/>
    <mergeCell ref="X14:AF14"/>
    <mergeCell ref="A5:AQ5"/>
    <mergeCell ref="B13:L13"/>
    <mergeCell ref="X13:AF13"/>
    <mergeCell ref="B8:L8"/>
    <mergeCell ref="M8:V8"/>
    <mergeCell ref="X8:AF8"/>
    <mergeCell ref="AG12:AO12"/>
    <mergeCell ref="X9:AF9"/>
    <mergeCell ref="B11:L11"/>
    <mergeCell ref="X11:AF11"/>
    <mergeCell ref="A1:U1"/>
    <mergeCell ref="V1:AQ1"/>
    <mergeCell ref="AG10:AO10"/>
    <mergeCell ref="L6:V6"/>
    <mergeCell ref="W6:AA6"/>
    <mergeCell ref="AC6:AE6"/>
    <mergeCell ref="AF6:AG6"/>
    <mergeCell ref="AG8:AO8"/>
    <mergeCell ref="B10:L10"/>
    <mergeCell ref="M10:V10"/>
  </mergeCells>
  <dataValidations count="30">
    <dataValidation type="list" allowBlank="1" showInputMessage="1" showErrorMessage="1" prompt="Select &quot;Yes&quot; or &quot;No&quot;" error="Wrong Selection" sqref="M12:O12">
      <formula1>"Yes"</formula1>
    </dataValidation>
    <dataValidation allowBlank="1" showErrorMessage="1" prompt="&#10;" error="&#10;" sqref="M8:V8"/>
    <dataValidation type="whole" allowBlank="1" showInputMessage="1" showErrorMessage="1" prompt="Enter numeric values without using special characters like &quot;/&quot; or &quot;-&quot;" error="Only numeric characters allowed" sqref="AR27:AX28 AR40:AX41">
      <formula1>0</formula1>
      <formula2>9.99999999999999E+23</formula2>
    </dataValidation>
    <dataValidation type="list" allowBlank="1" showInputMessage="1" showErrorMessage="1" prompt="Select Quarter" error="Wrong Selection" sqref="W6:AA6">
      <formula1>$IQ$55:$IQ$58</formula1>
    </dataValidation>
    <dataValidation type="list" allowBlank="1" showInputMessage="1" showErrorMessage="1" prompt="Select Year" error="Incorrect selection" sqref="AC6:AE6">
      <formula1>$IQ$75:$IQ$77</formula1>
    </dataValidation>
    <dataValidation type="list" allowBlank="1" showInputMessage="1" showErrorMessage="1" promptTitle="Select" prompt="Correct Financial Year" error="Wrong Selection" sqref="AG8:AO8">
      <formula1>$IQ$62:$IQ$64</formula1>
    </dataValidation>
    <dataValidation type="list" allowBlank="1" showInputMessage="1" showErrorMessage="1" prompt="select one from dropdown" sqref="M39:AO39">
      <formula1>$IQ$89:$IQ$124</formula1>
    </dataValidation>
    <dataValidation type="custom" allowBlank="1" showInputMessage="1" showErrorMessage="1" prompt="Maximum Length = 75" errorTitle="Error" error="Numeric, Special Chararcter not Allowed Or Max Lenght Exceeding 75" sqref="M17:AO17">
      <formula1>IF(AND(IQ43=1,LEN(M17)&lt;=75),1,0)</formula1>
    </dataValidation>
    <dataValidation type="textLength" allowBlank="1" showInputMessage="1" showErrorMessage="1" error="Should be Blank" sqref="L7">
      <formula1>0</formula1>
      <formula2>0</formula2>
    </dataValidation>
    <dataValidation type="custom" allowBlank="1" showInputMessage="1" showErrorMessage="1" prompt="Maximum Length = 75" error="Invalid e-mail" sqref="M29:AO29">
      <formula1>IF(eMailVerification2=1,1,0)</formula1>
    </dataValidation>
    <dataValidation type="textLength" allowBlank="1" showInputMessage="1" showErrorMessage="1" prompt="Maximum Length = 25" errorTitle="Error" error="Maximum Length = 25" sqref="M21:AO25 M34:AO38">
      <formula1>0</formula1>
      <formula2>25</formula2>
    </dataValidation>
    <dataValidation allowBlank="1" showInputMessage="1" showErrorMessage="1" prompt="Specify the PAN  of the Deductor. This field is optional . A valid value must be provided or must be NULL.  Pan of Deductor is Mandatory for Non-Govt Organization. " sqref="M10:V10"/>
    <dataValidation type="whole" allowBlank="1" showInputMessage="1" showErrorMessage="1" prompt="Length = 6, enter numeric value" error="Length = 6, enter numeric value" sqref="M27:AO27 M40:AO40">
      <formula1>100000</formula1>
      <formula2>999999</formula2>
    </dataValidation>
    <dataValidation type="custom" allowBlank="1" showInputMessage="1" showErrorMessage="1" prompt="Maximum Length = 75" errorTitle="Error" error="Numeric, Special Chararcter not Allowed Or Max Lenght Exceeding 75" sqref="M32:AO32">
      <formula1>IF(AND(IQ42=1,LEN(M32)&lt;=75),1,0)</formula1>
    </dataValidation>
    <dataValidation type="list" showInputMessage="1" showErrorMessage="1" promptTitle="Select" prompt="Any one" error="Wrong Selection" sqref="V18:AF18">
      <formula1>$IQ$51:$IQ$52</formula1>
    </dataValidation>
    <dataValidation type="custom" allowBlank="1" showInputMessage="1" showErrorMessage="1" prompt="Maximum Length = 75" error="Invalid e-mail" sqref="M42:AO42">
      <formula1>IF(eMailVerification1=1,1,0)</formula1>
    </dataValidation>
    <dataValidation type="whole" allowBlank="1" showInputMessage="1" showErrorMessage="1" promptTitle="Enter STD Code" prompt="numeric values without using special characters like &quot;+&quot; or &quot;-&quot;" sqref="M28:O28 M41:O41">
      <formula1>0</formula1>
      <formula2>99999</formula2>
    </dataValidation>
    <dataValidation type="whole" allowBlank="1" showInputMessage="1" showErrorMessage="1" promptTitle="Enter Telephone Number" prompt="numeric values without using special characters like &quot;+&quot; or &quot;-&quot;" sqref="P28:U28 P41:U41">
      <formula1>0</formula1>
      <formula2>9999999999</formula2>
    </dataValidation>
    <dataValidation allowBlank="1" error="Only numeric characters allowed" sqref="Z28 Z41"/>
    <dataValidation type="list" allowBlank="1" showInputMessage="1" showErrorMessage="1" prompt="select one from dropdown" error="select one from dropdown" sqref="AN41:AO41 AN28:AO28">
      <formula1>"Y,N"</formula1>
    </dataValidation>
    <dataValidation type="custom" allowBlank="1" showInputMessage="1" showErrorMessage="1" prompt="Length = 15, enter numeric value" error="Length = 15, enter numeric value" sqref="AG13:AO13">
      <formula1>IF(LEN(AG13)&lt;&gt;15,0,IF(VALUE(AG13)&gt;0,1,0))</formula1>
    </dataValidation>
    <dataValidation type="custom" operator="equal" allowBlank="1" showInputMessage="1" showErrorMessage="1" prompt="Length = 15, enter numeric value" error="Length = 15, enter numeric value" sqref="AG12:AO12">
      <formula1>IF(LEN(AG12)&lt;&gt;15,0,IF(VALUE(AG12)&gt;0,1,0))</formula1>
    </dataValidation>
    <dataValidation type="textLength" operator="equal" allowBlank="1" showInputMessage="1" showErrorMessage="1" prompt="Length = 10" error="Length = 10" sqref="M9:V9">
      <formula1>10</formula1>
    </dataValidation>
    <dataValidation type="list" allowBlank="1" showInputMessage="1" showErrorMessage="1" prompt="Select one from dropdown" sqref="M43:O43">
      <formula1>"Y,N"</formula1>
    </dataValidation>
    <dataValidation type="textLength" operator="lessThanOrEqual" allowBlank="1" showInputMessage="1" showErrorMessage="1" prompt="Maximum Length = 20" errorTitle="Error" error="Maximum Length = 20" sqref="M33:AO33">
      <formula1>20</formula1>
    </dataValidation>
    <dataValidation type="list" allowBlank="1" showInputMessage="1" showErrorMessage="1" prompt="select one from dropdown" error="select one from dropdown" sqref="M26:AO26">
      <formula1>$IQ$89:$IQ$124</formula1>
    </dataValidation>
    <dataValidation type="textLength" operator="lessThanOrEqual" allowBlank="1" showInputMessage="1" showErrorMessage="1" prompt="Maximum Length = 75" error="Maximum Length = 75" sqref="M19:AO19">
      <formula1>75</formula1>
    </dataValidation>
    <dataValidation type="list" allowBlank="1" showInputMessage="1" showErrorMessage="1" sqref="Y46:AA46">
      <formula1>"Yes,No"</formula1>
    </dataValidation>
    <dataValidation type="custom" allowBlank="1" showInputMessage="1" showErrorMessage="1" prompt="Enter the 6-digit alphanumric ID generated after successful registration." error="Enter the 6-digit alphanumric ID generated after successful registration." sqref="AJ46:AO46">
      <formula1>IF(LEN(AJ46)&gt;6,0,1)</formula1>
    </dataValidation>
    <dataValidation type="list" allowBlank="1" showInputMessage="1" showErrorMessage="1" sqref="M14:R14">
      <formula1>"Other Details,Tan "</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IV1044"/>
  <sheetViews>
    <sheetView workbookViewId="0" topLeftCell="A1">
      <pane ySplit="6" topLeftCell="BM219" activePane="bottomLeft" state="frozen"/>
      <selection pane="topLeft" activeCell="A1" sqref="A1"/>
      <selection pane="bottomLeft" activeCell="B219" sqref="B219"/>
    </sheetView>
  </sheetViews>
  <sheetFormatPr defaultColWidth="9.140625" defaultRowHeight="12.75"/>
  <cols>
    <col min="1" max="2" width="9.140625" style="88" customWidth="1"/>
    <col min="3" max="3" width="11.421875" style="88" customWidth="1"/>
    <col min="4" max="4" width="12.28125" style="88" customWidth="1"/>
    <col min="5" max="5" width="12.140625" style="88" customWidth="1"/>
    <col min="6" max="6" width="12.7109375" style="88" customWidth="1"/>
    <col min="7" max="7" width="11.28125" style="88" customWidth="1"/>
    <col min="8" max="8" width="13.00390625" style="88" customWidth="1"/>
    <col min="9" max="9" width="12.28125" style="88" customWidth="1"/>
    <col min="10" max="10" width="12.7109375" style="88" customWidth="1"/>
    <col min="11" max="11" width="12.140625" style="90" customWidth="1"/>
    <col min="12" max="12" width="11.7109375" style="88" customWidth="1"/>
    <col min="13" max="13" width="11.140625" style="0" customWidth="1"/>
    <col min="14" max="14" width="11.421875" style="0" customWidth="1"/>
    <col min="15" max="15" width="11.140625" style="0" customWidth="1"/>
    <col min="16" max="16" width="11.57421875" style="0" customWidth="1"/>
    <col min="18" max="19" width="9.8515625" style="0" customWidth="1"/>
    <col min="20" max="20" width="11.57421875" style="0" customWidth="1"/>
    <col min="21" max="21" width="11.28125" style="0" customWidth="1"/>
    <col min="22" max="22" width="10.8515625" style="0" customWidth="1"/>
    <col min="23" max="23" width="11.28125" style="0" customWidth="1"/>
  </cols>
  <sheetData>
    <row r="1" spans="1:255" ht="12.75">
      <c r="A1" s="280" t="s">
        <v>123</v>
      </c>
      <c r="B1" s="280"/>
      <c r="C1" s="280"/>
      <c r="D1" s="280"/>
      <c r="E1" s="280"/>
      <c r="F1" s="280"/>
      <c r="G1" s="280"/>
      <c r="H1" s="280"/>
      <c r="I1" s="280"/>
      <c r="J1" s="280"/>
      <c r="K1" s="280"/>
      <c r="L1" s="281"/>
      <c r="M1" s="280"/>
      <c r="N1" s="280"/>
      <c r="O1" s="280"/>
      <c r="P1" s="280"/>
      <c r="Q1" s="282"/>
      <c r="R1" s="280"/>
      <c r="S1" s="282"/>
      <c r="T1" s="280"/>
      <c r="U1" s="280"/>
      <c r="V1" s="280"/>
      <c r="W1" s="280"/>
      <c r="X1" s="280"/>
      <c r="Y1" s="10"/>
      <c r="IS1" s="14"/>
      <c r="IT1" s="14"/>
      <c r="IU1" s="14"/>
    </row>
    <row r="2" spans="1:24" ht="12.75">
      <c r="A2" s="283"/>
      <c r="B2" s="284"/>
      <c r="C2" s="285"/>
      <c r="D2" s="285"/>
      <c r="E2" s="285"/>
      <c r="F2" s="284"/>
      <c r="G2" s="284"/>
      <c r="H2" s="285"/>
      <c r="I2" s="285">
        <f>SUM(C2:G2)</f>
        <v>0</v>
      </c>
      <c r="J2" s="284"/>
      <c r="K2" s="285"/>
      <c r="L2" s="286"/>
      <c r="M2" s="287"/>
      <c r="N2" s="288"/>
      <c r="O2" s="287"/>
      <c r="P2" s="284"/>
      <c r="Q2" s="283">
        <f>IF(A2="","",LEFT(Form!$Y$44,1))</f>
      </c>
      <c r="R2" s="284"/>
      <c r="S2" s="285"/>
      <c r="T2" s="287">
        <f>SUMIF(annexureChallanSrno,A2,annexureTotalDeposit)</f>
        <v>0</v>
      </c>
      <c r="U2" s="287">
        <f>SUMIF(annexureChallanSrno,A2,annexureTDS)</f>
        <v>0</v>
      </c>
      <c r="V2" s="287">
        <f>SUMIF(annexureChallanSrno,A2,annexureSurcharges)</f>
        <v>0</v>
      </c>
      <c r="W2" s="287">
        <f>SUMIF(annexureChallanSrno,A2,annexureEducation)</f>
        <v>0</v>
      </c>
      <c r="X2" s="289"/>
    </row>
    <row r="3" spans="1:24" s="150" customFormat="1" ht="84">
      <c r="A3" s="290" t="s">
        <v>71</v>
      </c>
      <c r="B3" s="290" t="s">
        <v>355</v>
      </c>
      <c r="C3" s="290" t="s">
        <v>72</v>
      </c>
      <c r="D3" s="290" t="s">
        <v>73</v>
      </c>
      <c r="E3" s="290" t="s">
        <v>74</v>
      </c>
      <c r="F3" s="290" t="s">
        <v>75</v>
      </c>
      <c r="G3" s="290" t="s">
        <v>76</v>
      </c>
      <c r="H3" s="290" t="s">
        <v>349</v>
      </c>
      <c r="I3" s="290" t="s">
        <v>77</v>
      </c>
      <c r="J3" s="290" t="s">
        <v>121</v>
      </c>
      <c r="K3" s="290" t="s">
        <v>350</v>
      </c>
      <c r="L3" s="290" t="s">
        <v>78</v>
      </c>
      <c r="M3" s="290" t="s">
        <v>448</v>
      </c>
      <c r="N3" s="290" t="s">
        <v>449</v>
      </c>
      <c r="O3" s="290" t="s">
        <v>351</v>
      </c>
      <c r="P3" s="290" t="s">
        <v>407</v>
      </c>
      <c r="Q3" s="291" t="s">
        <v>408</v>
      </c>
      <c r="R3" s="290" t="s">
        <v>564</v>
      </c>
      <c r="S3" s="290" t="s">
        <v>565</v>
      </c>
      <c r="T3" s="291" t="s">
        <v>561</v>
      </c>
      <c r="U3" s="292" t="s">
        <v>558</v>
      </c>
      <c r="V3" s="293" t="s">
        <v>559</v>
      </c>
      <c r="W3" s="292" t="s">
        <v>560</v>
      </c>
      <c r="X3" s="292" t="s">
        <v>604</v>
      </c>
    </row>
    <row r="4" spans="1:241" ht="12.75">
      <c r="A4" s="294">
        <v>701</v>
      </c>
      <c r="B4" s="294">
        <v>702</v>
      </c>
      <c r="C4" s="294">
        <v>703</v>
      </c>
      <c r="D4" s="294">
        <v>704</v>
      </c>
      <c r="E4" s="294">
        <v>705</v>
      </c>
      <c r="F4" s="294">
        <v>706</v>
      </c>
      <c r="G4" s="294">
        <v>707</v>
      </c>
      <c r="H4" s="294"/>
      <c r="I4" s="294">
        <v>708</v>
      </c>
      <c r="J4" s="294">
        <v>709</v>
      </c>
      <c r="K4" s="294"/>
      <c r="L4" s="294">
        <v>710</v>
      </c>
      <c r="M4" s="294"/>
      <c r="N4" s="294">
        <v>711</v>
      </c>
      <c r="O4" s="294"/>
      <c r="P4" s="294">
        <v>712</v>
      </c>
      <c r="Q4" s="295">
        <v>713</v>
      </c>
      <c r="R4" s="294"/>
      <c r="S4" s="295"/>
      <c r="T4" s="296"/>
      <c r="U4" s="296"/>
      <c r="V4" s="296"/>
      <c r="W4" s="297"/>
      <c r="X4" s="297"/>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row>
    <row r="5" spans="1:241" ht="13.5">
      <c r="A5" s="298">
        <v>1</v>
      </c>
      <c r="B5" s="298">
        <v>2</v>
      </c>
      <c r="C5" s="298">
        <v>3</v>
      </c>
      <c r="D5" s="298">
        <v>4</v>
      </c>
      <c r="E5" s="298">
        <v>5</v>
      </c>
      <c r="F5" s="298">
        <v>6</v>
      </c>
      <c r="G5" s="298">
        <v>7</v>
      </c>
      <c r="H5" s="298">
        <v>8</v>
      </c>
      <c r="I5" s="298">
        <v>9</v>
      </c>
      <c r="J5" s="298">
        <v>10</v>
      </c>
      <c r="K5" s="298">
        <v>11</v>
      </c>
      <c r="L5" s="298">
        <v>12</v>
      </c>
      <c r="M5" s="298">
        <v>13</v>
      </c>
      <c r="N5" s="298">
        <v>14</v>
      </c>
      <c r="O5" s="298">
        <v>15</v>
      </c>
      <c r="P5" s="298">
        <v>16</v>
      </c>
      <c r="Q5" s="298">
        <v>17</v>
      </c>
      <c r="R5" s="298">
        <v>18</v>
      </c>
      <c r="S5" s="299">
        <v>19</v>
      </c>
      <c r="T5" s="300">
        <v>20</v>
      </c>
      <c r="U5" s="300">
        <v>21</v>
      </c>
      <c r="V5" s="300">
        <v>22</v>
      </c>
      <c r="W5" s="301">
        <v>23</v>
      </c>
      <c r="X5" s="301">
        <v>24</v>
      </c>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row>
    <row r="6" spans="1:23" ht="12.75" hidden="1">
      <c r="A6" s="84">
        <v>1</v>
      </c>
      <c r="B6" s="84" t="s">
        <v>465</v>
      </c>
      <c r="C6" s="108">
        <v>123456789012</v>
      </c>
      <c r="D6" s="108">
        <v>100000</v>
      </c>
      <c r="E6" s="108">
        <v>100000</v>
      </c>
      <c r="F6" s="109">
        <v>100000</v>
      </c>
      <c r="G6" s="109">
        <v>100000</v>
      </c>
      <c r="H6" s="101"/>
      <c r="I6" s="16">
        <v>123457189012</v>
      </c>
      <c r="J6" s="135"/>
      <c r="K6" s="110"/>
      <c r="L6" s="87"/>
      <c r="M6" s="86"/>
      <c r="N6" s="103">
        <v>38482</v>
      </c>
      <c r="O6" s="86"/>
      <c r="P6" s="104">
        <v>414</v>
      </c>
      <c r="Q6" s="105" t="s">
        <v>568</v>
      </c>
      <c r="R6" s="106">
        <v>452</v>
      </c>
      <c r="S6" s="85">
        <v>2452</v>
      </c>
      <c r="T6" s="107">
        <v>100</v>
      </c>
      <c r="U6" s="107">
        <v>5252</v>
      </c>
      <c r="V6" s="107">
        <v>52</v>
      </c>
      <c r="W6" s="107">
        <v>25</v>
      </c>
    </row>
    <row r="7" spans="1:24" ht="12.75">
      <c r="A7" s="84"/>
      <c r="B7" s="84"/>
      <c r="C7" s="154"/>
      <c r="D7" s="154"/>
      <c r="E7" s="154"/>
      <c r="F7" s="154"/>
      <c r="G7" s="154"/>
      <c r="H7" s="110"/>
      <c r="I7" s="302">
        <f>SUM(C7:G7)</f>
        <v>0</v>
      </c>
      <c r="J7" s="135"/>
      <c r="K7" s="110"/>
      <c r="L7" s="87"/>
      <c r="M7" s="103"/>
      <c r="N7" s="103"/>
      <c r="O7" s="86"/>
      <c r="P7" s="105"/>
      <c r="Q7" s="105"/>
      <c r="R7" s="106"/>
      <c r="S7" s="85"/>
      <c r="T7" s="303">
        <f>SUMIF(annexureChallanSrno,A7,annexureTotalDeposit)</f>
        <v>0</v>
      </c>
      <c r="U7" s="303">
        <f>SUMIF(annexureChallanSrno,A7,annexureTDS)</f>
        <v>0</v>
      </c>
      <c r="V7" s="303">
        <f>SUMIF(annexureChallanSrno,A7,annexureSurcharges)</f>
        <v>0</v>
      </c>
      <c r="W7" s="303">
        <f>SUMIF(annexureChallanSrno,A7,annexureEducation)</f>
        <v>0</v>
      </c>
      <c r="X7" s="66"/>
    </row>
    <row r="8" spans="1:24" s="112" customFormat="1" ht="12.75">
      <c r="A8" s="84"/>
      <c r="B8" s="84"/>
      <c r="C8" s="154"/>
      <c r="D8" s="154"/>
      <c r="E8" s="154"/>
      <c r="F8" s="154"/>
      <c r="G8" s="154"/>
      <c r="H8" s="110"/>
      <c r="I8" s="302">
        <f>SUM(C8:G8)</f>
        <v>0</v>
      </c>
      <c r="J8" s="135"/>
      <c r="K8" s="110"/>
      <c r="L8" s="87"/>
      <c r="M8" s="103"/>
      <c r="N8" s="103"/>
      <c r="O8" s="86"/>
      <c r="P8" s="105"/>
      <c r="Q8" s="105"/>
      <c r="R8" s="106"/>
      <c r="S8" s="85"/>
      <c r="T8" s="303">
        <f>SUMIF(annexureChallanSrno,A8,annexureTotalDeposit)</f>
        <v>0</v>
      </c>
      <c r="U8" s="303">
        <f>SUMIF(annexureChallanSrno,A8,annexureTDS)</f>
        <v>0</v>
      </c>
      <c r="V8" s="303">
        <f>SUMIF(annexureChallanSrno,A8,annexureSurcharges)</f>
        <v>0</v>
      </c>
      <c r="W8" s="303">
        <f>SUMIF(annexureChallanSrno,A8,annexureEducation)</f>
        <v>0</v>
      </c>
      <c r="X8" s="66"/>
    </row>
    <row r="9" spans="1:24" s="112" customFormat="1" ht="12.75">
      <c r="A9" s="84"/>
      <c r="B9" s="84"/>
      <c r="C9" s="154"/>
      <c r="D9" s="154"/>
      <c r="E9" s="154"/>
      <c r="F9" s="154"/>
      <c r="G9" s="154"/>
      <c r="H9" s="110"/>
      <c r="I9" s="302">
        <f>SUM(C9:G9)</f>
        <v>0</v>
      </c>
      <c r="J9" s="135"/>
      <c r="K9" s="110"/>
      <c r="L9" s="87"/>
      <c r="M9" s="103"/>
      <c r="N9" s="103"/>
      <c r="O9" s="86"/>
      <c r="P9" s="105"/>
      <c r="Q9" s="105"/>
      <c r="R9" s="106"/>
      <c r="S9" s="85"/>
      <c r="T9" s="303">
        <f>SUMIF(annexureChallanSrno,A9,annexureTotalDeposit)</f>
        <v>0</v>
      </c>
      <c r="U9" s="303">
        <f>SUMIF(annexureChallanSrno,A9,annexureTDS)</f>
        <v>0</v>
      </c>
      <c r="V9" s="303">
        <f>SUMIF(annexureChallanSrno,A9,annexureSurcharges)</f>
        <v>0</v>
      </c>
      <c r="W9" s="303">
        <f>SUMIF(annexureChallanSrno,A9,annexureEducation)</f>
        <v>0</v>
      </c>
      <c r="X9" s="66"/>
    </row>
    <row r="10" spans="1:24" s="112" customFormat="1" ht="12.75">
      <c r="A10" s="84"/>
      <c r="B10" s="84"/>
      <c r="C10" s="154"/>
      <c r="D10" s="154"/>
      <c r="E10" s="154"/>
      <c r="F10" s="154"/>
      <c r="G10" s="154"/>
      <c r="H10" s="110"/>
      <c r="I10" s="302">
        <f>SUM(C10:G10)</f>
        <v>0</v>
      </c>
      <c r="J10" s="135"/>
      <c r="K10" s="110"/>
      <c r="L10" s="87"/>
      <c r="M10" s="103"/>
      <c r="N10" s="103"/>
      <c r="O10" s="86"/>
      <c r="P10" s="105"/>
      <c r="Q10" s="105"/>
      <c r="R10" s="106"/>
      <c r="S10" s="85"/>
      <c r="T10" s="303">
        <f>SUMIF(annexureChallanSrno,A10,annexureTotalDeposit)</f>
        <v>0</v>
      </c>
      <c r="U10" s="303">
        <f>SUMIF(annexureChallanSrno,A10,annexureTDS)</f>
        <v>0</v>
      </c>
      <c r="V10" s="303">
        <f>SUMIF(annexureChallanSrno,A10,annexureSurcharges)</f>
        <v>0</v>
      </c>
      <c r="W10" s="303">
        <f>SUMIF(annexureChallanSrno,A10,annexureEducation)</f>
        <v>0</v>
      </c>
      <c r="X10" s="66"/>
    </row>
    <row r="11" spans="1:24" s="112" customFormat="1" ht="12.75">
      <c r="A11" s="84"/>
      <c r="B11" s="84"/>
      <c r="C11" s="154"/>
      <c r="D11" s="154"/>
      <c r="E11" s="154"/>
      <c r="F11" s="154"/>
      <c r="G11" s="154"/>
      <c r="H11" s="110"/>
      <c r="I11" s="302">
        <f>SUM(C11:G11)</f>
        <v>0</v>
      </c>
      <c r="J11" s="135"/>
      <c r="K11" s="110"/>
      <c r="L11" s="87"/>
      <c r="M11" s="103"/>
      <c r="N11" s="103"/>
      <c r="O11" s="86"/>
      <c r="P11" s="105"/>
      <c r="Q11" s="105"/>
      <c r="R11" s="106"/>
      <c r="S11" s="85"/>
      <c r="T11" s="303">
        <f>SUMIF(annexureChallanSrno,A11,annexureTotalDeposit)</f>
        <v>0</v>
      </c>
      <c r="U11" s="303">
        <f>SUMIF(annexureChallanSrno,A11,annexureTDS)</f>
        <v>0</v>
      </c>
      <c r="V11" s="303">
        <f>SUMIF(annexureChallanSrno,A11,annexureSurcharges)</f>
        <v>0</v>
      </c>
      <c r="W11" s="303">
        <f>SUMIF(annexureChallanSrno,A11,annexureEducation)</f>
        <v>0</v>
      </c>
      <c r="X11" s="66"/>
    </row>
    <row r="12" spans="1:24" s="112" customFormat="1" ht="12.75">
      <c r="A12" s="84"/>
      <c r="B12" s="84"/>
      <c r="C12" s="154"/>
      <c r="D12" s="154"/>
      <c r="E12" s="154"/>
      <c r="F12" s="154"/>
      <c r="G12" s="154"/>
      <c r="H12" s="110"/>
      <c r="I12" s="302">
        <f>SUM(C12:G12)</f>
        <v>0</v>
      </c>
      <c r="J12" s="135"/>
      <c r="K12" s="110"/>
      <c r="L12" s="87"/>
      <c r="M12" s="103"/>
      <c r="N12" s="103"/>
      <c r="O12" s="86"/>
      <c r="P12" s="105"/>
      <c r="Q12" s="105"/>
      <c r="R12" s="106"/>
      <c r="S12" s="85"/>
      <c r="T12" s="303">
        <f>SUMIF(annexureChallanSrno,A12,annexureTotalDeposit)</f>
        <v>0</v>
      </c>
      <c r="U12" s="303">
        <f>SUMIF(annexureChallanSrno,A12,annexureTDS)</f>
        <v>0</v>
      </c>
      <c r="V12" s="303">
        <f>SUMIF(annexureChallanSrno,A12,annexureSurcharges)</f>
        <v>0</v>
      </c>
      <c r="W12" s="303">
        <f>SUMIF(annexureChallanSrno,A12,annexureEducation)</f>
        <v>0</v>
      </c>
      <c r="X12" s="66"/>
    </row>
    <row r="13" spans="1:24" s="112" customFormat="1" ht="12.75">
      <c r="A13" s="84"/>
      <c r="B13" s="84"/>
      <c r="C13" s="154"/>
      <c r="D13" s="154"/>
      <c r="E13" s="154"/>
      <c r="F13" s="154"/>
      <c r="G13" s="154"/>
      <c r="H13" s="110"/>
      <c r="I13" s="302">
        <f>SUM(C13:G13)</f>
        <v>0</v>
      </c>
      <c r="J13" s="135"/>
      <c r="K13" s="110"/>
      <c r="L13" s="87"/>
      <c r="M13" s="103"/>
      <c r="N13" s="103"/>
      <c r="O13" s="86"/>
      <c r="P13" s="105"/>
      <c r="Q13" s="105"/>
      <c r="R13" s="106"/>
      <c r="S13" s="85"/>
      <c r="T13" s="303">
        <f>SUMIF(annexureChallanSrno,A13,annexureTotalDeposit)</f>
        <v>0</v>
      </c>
      <c r="U13" s="303">
        <f>SUMIF(annexureChallanSrno,A13,annexureTDS)</f>
        <v>0</v>
      </c>
      <c r="V13" s="303">
        <f>SUMIF(annexureChallanSrno,A13,annexureSurcharges)</f>
        <v>0</v>
      </c>
      <c r="W13" s="303">
        <f>SUMIF(annexureChallanSrno,A13,annexureEducation)</f>
        <v>0</v>
      </c>
      <c r="X13" s="66"/>
    </row>
    <row r="14" spans="1:24" s="112" customFormat="1" ht="12.75">
      <c r="A14" s="84"/>
      <c r="B14" s="84"/>
      <c r="C14" s="154"/>
      <c r="D14" s="154"/>
      <c r="E14" s="154"/>
      <c r="F14" s="154"/>
      <c r="G14" s="154"/>
      <c r="H14" s="110"/>
      <c r="I14" s="302">
        <f>SUM(C14:G14)</f>
        <v>0</v>
      </c>
      <c r="J14" s="135"/>
      <c r="K14" s="110"/>
      <c r="L14" s="87"/>
      <c r="M14" s="103"/>
      <c r="N14" s="103"/>
      <c r="O14" s="86"/>
      <c r="P14" s="105"/>
      <c r="Q14" s="105"/>
      <c r="R14" s="106"/>
      <c r="S14" s="85"/>
      <c r="T14" s="303">
        <f>SUMIF(annexureChallanSrno,A14,annexureTotalDeposit)</f>
        <v>0</v>
      </c>
      <c r="U14" s="303">
        <f>SUMIF(annexureChallanSrno,A14,annexureTDS)</f>
        <v>0</v>
      </c>
      <c r="V14" s="303">
        <f>SUMIF(annexureChallanSrno,A14,annexureSurcharges)</f>
        <v>0</v>
      </c>
      <c r="W14" s="303">
        <f>SUMIF(annexureChallanSrno,A14,annexureEducation)</f>
        <v>0</v>
      </c>
      <c r="X14" s="66"/>
    </row>
    <row r="15" spans="1:24" s="112" customFormat="1" ht="12.75">
      <c r="A15" s="84"/>
      <c r="B15" s="84"/>
      <c r="C15" s="154"/>
      <c r="D15" s="154"/>
      <c r="E15" s="154"/>
      <c r="F15" s="154"/>
      <c r="G15" s="154"/>
      <c r="H15" s="110"/>
      <c r="I15" s="302">
        <f>SUM(C15:G15)</f>
        <v>0</v>
      </c>
      <c r="J15" s="135"/>
      <c r="K15" s="110"/>
      <c r="L15" s="87"/>
      <c r="M15" s="103"/>
      <c r="N15" s="103"/>
      <c r="O15" s="86"/>
      <c r="P15" s="105"/>
      <c r="Q15" s="105"/>
      <c r="R15" s="106"/>
      <c r="S15" s="85"/>
      <c r="T15" s="303">
        <f>SUMIF(annexureChallanSrno,A15,annexureTotalDeposit)</f>
        <v>0</v>
      </c>
      <c r="U15" s="303">
        <f>SUMIF(annexureChallanSrno,A15,annexureTDS)</f>
        <v>0</v>
      </c>
      <c r="V15" s="303">
        <f>SUMIF(annexureChallanSrno,A15,annexureSurcharges)</f>
        <v>0</v>
      </c>
      <c r="W15" s="303">
        <f>SUMIF(annexureChallanSrno,A15,annexureEducation)</f>
        <v>0</v>
      </c>
      <c r="X15" s="66"/>
    </row>
    <row r="16" spans="1:24" s="112" customFormat="1" ht="12.75">
      <c r="A16" s="84"/>
      <c r="B16" s="84"/>
      <c r="C16" s="154"/>
      <c r="D16" s="154"/>
      <c r="E16" s="154"/>
      <c r="F16" s="154"/>
      <c r="G16" s="154"/>
      <c r="H16" s="110"/>
      <c r="I16" s="302">
        <f>SUM(C16:G16)</f>
        <v>0</v>
      </c>
      <c r="J16" s="135"/>
      <c r="K16" s="110"/>
      <c r="L16" s="87"/>
      <c r="M16" s="103"/>
      <c r="N16" s="103"/>
      <c r="O16" s="86"/>
      <c r="P16" s="105"/>
      <c r="Q16" s="105"/>
      <c r="R16" s="106"/>
      <c r="S16" s="85"/>
      <c r="T16" s="303">
        <f>SUMIF(annexureChallanSrno,A16,annexureTotalDeposit)</f>
        <v>0</v>
      </c>
      <c r="U16" s="303">
        <f>SUMIF(annexureChallanSrno,A16,annexureTDS)</f>
        <v>0</v>
      </c>
      <c r="V16" s="303">
        <f>SUMIF(annexureChallanSrno,A16,annexureSurcharges)</f>
        <v>0</v>
      </c>
      <c r="W16" s="303">
        <f>SUMIF(annexureChallanSrno,A16,annexureEducation)</f>
        <v>0</v>
      </c>
      <c r="X16" s="66"/>
    </row>
    <row r="17" spans="1:24" s="112" customFormat="1" ht="12.75">
      <c r="A17" s="84"/>
      <c r="B17" s="84"/>
      <c r="C17" s="154"/>
      <c r="D17" s="154"/>
      <c r="E17" s="154"/>
      <c r="F17" s="154"/>
      <c r="G17" s="154"/>
      <c r="H17" s="110"/>
      <c r="I17" s="302">
        <f>SUM(C17:G17)</f>
        <v>0</v>
      </c>
      <c r="J17" s="135"/>
      <c r="K17" s="110"/>
      <c r="L17" s="87"/>
      <c r="M17" s="103"/>
      <c r="N17" s="103"/>
      <c r="O17" s="86"/>
      <c r="P17" s="105"/>
      <c r="Q17" s="105"/>
      <c r="R17" s="106"/>
      <c r="S17" s="85"/>
      <c r="T17" s="303">
        <f>SUMIF(annexureChallanSrno,A17,annexureTotalDeposit)</f>
        <v>0</v>
      </c>
      <c r="U17" s="303">
        <f>SUMIF(annexureChallanSrno,A17,annexureTDS)</f>
        <v>0</v>
      </c>
      <c r="V17" s="303">
        <f>SUMIF(annexureChallanSrno,A17,annexureSurcharges)</f>
        <v>0</v>
      </c>
      <c r="W17" s="303">
        <f>SUMIF(annexureChallanSrno,A17,annexureEducation)</f>
        <v>0</v>
      </c>
      <c r="X17" s="66"/>
    </row>
    <row r="18" spans="1:24" s="112" customFormat="1" ht="12.75">
      <c r="A18" s="84"/>
      <c r="B18" s="84"/>
      <c r="C18" s="154"/>
      <c r="D18" s="154"/>
      <c r="E18" s="154"/>
      <c r="F18" s="154"/>
      <c r="G18" s="154"/>
      <c r="H18" s="110"/>
      <c r="I18" s="302">
        <f>SUM(C18:G18)</f>
        <v>0</v>
      </c>
      <c r="J18" s="135"/>
      <c r="K18" s="110"/>
      <c r="L18" s="87"/>
      <c r="M18" s="103"/>
      <c r="N18" s="103"/>
      <c r="O18" s="86"/>
      <c r="P18" s="105"/>
      <c r="Q18" s="105"/>
      <c r="R18" s="106"/>
      <c r="S18" s="85"/>
      <c r="T18" s="303">
        <f>SUMIF(annexureChallanSrno,A18,annexureTotalDeposit)</f>
        <v>0</v>
      </c>
      <c r="U18" s="303">
        <f>SUMIF(annexureChallanSrno,A18,annexureTDS)</f>
        <v>0</v>
      </c>
      <c r="V18" s="303">
        <f>SUMIF(annexureChallanSrno,A18,annexureSurcharges)</f>
        <v>0</v>
      </c>
      <c r="W18" s="303">
        <f>SUMIF(annexureChallanSrno,A18,annexureEducation)</f>
        <v>0</v>
      </c>
      <c r="X18" s="66"/>
    </row>
    <row r="19" spans="1:24" ht="12.75">
      <c r="A19" s="84"/>
      <c r="B19" s="84"/>
      <c r="C19" s="154"/>
      <c r="D19" s="154"/>
      <c r="E19" s="154"/>
      <c r="F19" s="154"/>
      <c r="G19" s="154"/>
      <c r="H19" s="110"/>
      <c r="I19" s="302">
        <f>SUM(C19:G19)</f>
        <v>0</v>
      </c>
      <c r="J19" s="135"/>
      <c r="K19" s="110"/>
      <c r="L19" s="87"/>
      <c r="M19" s="103"/>
      <c r="N19" s="103"/>
      <c r="O19" s="86"/>
      <c r="P19" s="105"/>
      <c r="Q19" s="105"/>
      <c r="R19" s="106"/>
      <c r="S19" s="85"/>
      <c r="T19" s="303">
        <f>SUMIF(annexureChallanSrno,A19,annexureTotalDeposit)</f>
        <v>0</v>
      </c>
      <c r="U19" s="303">
        <f>SUMIF(annexureChallanSrno,A19,annexureTDS)</f>
        <v>0</v>
      </c>
      <c r="V19" s="303">
        <f>SUMIF(annexureChallanSrno,A19,annexureSurcharges)</f>
        <v>0</v>
      </c>
      <c r="W19" s="303">
        <f>SUMIF(annexureChallanSrno,A19,annexureEducation)</f>
        <v>0</v>
      </c>
      <c r="X19" s="66"/>
    </row>
    <row r="20" spans="1:24" ht="12.75">
      <c r="A20" s="84"/>
      <c r="B20" s="84"/>
      <c r="C20" s="154"/>
      <c r="D20" s="154"/>
      <c r="E20" s="154"/>
      <c r="F20" s="154"/>
      <c r="G20" s="154"/>
      <c r="H20" s="110"/>
      <c r="I20" s="302">
        <f>SUM(C20:G20)</f>
        <v>0</v>
      </c>
      <c r="J20" s="135"/>
      <c r="K20" s="110"/>
      <c r="L20" s="87"/>
      <c r="M20" s="103"/>
      <c r="N20" s="103"/>
      <c r="O20" s="86"/>
      <c r="P20" s="105"/>
      <c r="Q20" s="105"/>
      <c r="R20" s="106"/>
      <c r="S20" s="85"/>
      <c r="T20" s="303">
        <f>SUMIF(annexureChallanSrno,A20,annexureTotalDeposit)</f>
        <v>0</v>
      </c>
      <c r="U20" s="303">
        <f>SUMIF(annexureChallanSrno,A20,annexureTDS)</f>
        <v>0</v>
      </c>
      <c r="V20" s="303">
        <f>SUMIF(annexureChallanSrno,A20,annexureSurcharges)</f>
        <v>0</v>
      </c>
      <c r="W20" s="303">
        <f>SUMIF(annexureChallanSrno,A20,annexureEducation)</f>
        <v>0</v>
      </c>
      <c r="X20" s="66"/>
    </row>
    <row r="21" spans="1:24" ht="12.75">
      <c r="A21" s="84"/>
      <c r="B21" s="84"/>
      <c r="C21" s="154"/>
      <c r="D21" s="154"/>
      <c r="E21" s="154"/>
      <c r="F21" s="154"/>
      <c r="G21" s="154"/>
      <c r="H21" s="110"/>
      <c r="I21" s="302">
        <f>SUM(C21:G21)</f>
        <v>0</v>
      </c>
      <c r="J21" s="135"/>
      <c r="K21" s="110"/>
      <c r="L21" s="87"/>
      <c r="M21" s="103"/>
      <c r="N21" s="103"/>
      <c r="O21" s="86"/>
      <c r="P21" s="105"/>
      <c r="Q21" s="105"/>
      <c r="R21" s="106"/>
      <c r="S21" s="85"/>
      <c r="T21" s="303">
        <f>SUMIF(annexureChallanSrno,A21,annexureTotalDeposit)</f>
        <v>0</v>
      </c>
      <c r="U21" s="303">
        <f>SUMIF(annexureChallanSrno,A21,annexureTDS)</f>
        <v>0</v>
      </c>
      <c r="V21" s="303">
        <f>SUMIF(annexureChallanSrno,A21,annexureSurcharges)</f>
        <v>0</v>
      </c>
      <c r="W21" s="303">
        <f>SUMIF(annexureChallanSrno,A21,annexureEducation)</f>
        <v>0</v>
      </c>
      <c r="X21" s="66"/>
    </row>
    <row r="22" spans="1:24" ht="12.75">
      <c r="A22" s="84"/>
      <c r="B22" s="84"/>
      <c r="C22" s="154"/>
      <c r="D22" s="154"/>
      <c r="E22" s="154"/>
      <c r="F22" s="154"/>
      <c r="G22" s="154"/>
      <c r="H22" s="110"/>
      <c r="I22" s="302">
        <f>SUM(C22:G22)</f>
        <v>0</v>
      </c>
      <c r="J22" s="135"/>
      <c r="K22" s="110"/>
      <c r="L22" s="87"/>
      <c r="M22" s="103"/>
      <c r="N22" s="103"/>
      <c r="O22" s="86"/>
      <c r="P22" s="105"/>
      <c r="Q22" s="105"/>
      <c r="R22" s="106"/>
      <c r="S22" s="85"/>
      <c r="T22" s="303">
        <f>SUMIF(annexureChallanSrno,A22,annexureTotalDeposit)</f>
        <v>0</v>
      </c>
      <c r="U22" s="303">
        <f>SUMIF(annexureChallanSrno,A22,annexureTDS)</f>
        <v>0</v>
      </c>
      <c r="V22" s="303">
        <f>SUMIF(annexureChallanSrno,A22,annexureSurcharges)</f>
        <v>0</v>
      </c>
      <c r="W22" s="303">
        <f>SUMIF(annexureChallanSrno,A22,annexureEducation)</f>
        <v>0</v>
      </c>
      <c r="X22" s="66"/>
    </row>
    <row r="23" spans="1:24" ht="12.75">
      <c r="A23" s="84"/>
      <c r="B23" s="84"/>
      <c r="C23" s="154"/>
      <c r="D23" s="154"/>
      <c r="E23" s="154"/>
      <c r="F23" s="154"/>
      <c r="G23" s="154"/>
      <c r="H23" s="110"/>
      <c r="I23" s="302">
        <f>SUM(C23:G23)</f>
        <v>0</v>
      </c>
      <c r="J23" s="135"/>
      <c r="K23" s="110"/>
      <c r="L23" s="87"/>
      <c r="M23" s="103"/>
      <c r="N23" s="103"/>
      <c r="O23" s="86"/>
      <c r="P23" s="105"/>
      <c r="Q23" s="105"/>
      <c r="R23" s="106"/>
      <c r="S23" s="85"/>
      <c r="T23" s="303">
        <f>SUMIF(annexureChallanSrno,A23,annexureTotalDeposit)</f>
        <v>0</v>
      </c>
      <c r="U23" s="303">
        <f>SUMIF(annexureChallanSrno,A23,annexureTDS)</f>
        <v>0</v>
      </c>
      <c r="V23" s="303">
        <f>SUMIF(annexureChallanSrno,A23,annexureSurcharges)</f>
        <v>0</v>
      </c>
      <c r="W23" s="303">
        <f>SUMIF(annexureChallanSrno,A23,annexureEducation)</f>
        <v>0</v>
      </c>
      <c r="X23" s="66"/>
    </row>
    <row r="24" spans="1:24" ht="12.75">
      <c r="A24" s="84"/>
      <c r="B24" s="84"/>
      <c r="C24" s="154"/>
      <c r="D24" s="154"/>
      <c r="E24" s="154"/>
      <c r="F24" s="154"/>
      <c r="G24" s="154"/>
      <c r="H24" s="110"/>
      <c r="I24" s="302">
        <f>SUM(C24:G24)</f>
        <v>0</v>
      </c>
      <c r="J24" s="135"/>
      <c r="K24" s="110"/>
      <c r="L24" s="87"/>
      <c r="M24" s="103"/>
      <c r="N24" s="103"/>
      <c r="O24" s="86"/>
      <c r="P24" s="105"/>
      <c r="Q24" s="105"/>
      <c r="R24" s="106"/>
      <c r="S24" s="85"/>
      <c r="T24" s="303">
        <f>SUMIF(annexureChallanSrno,A24,annexureTotalDeposit)</f>
        <v>0</v>
      </c>
      <c r="U24" s="303">
        <f>SUMIF(annexureChallanSrno,A24,annexureTDS)</f>
        <v>0</v>
      </c>
      <c r="V24" s="303">
        <f>SUMIF(annexureChallanSrno,A24,annexureSurcharges)</f>
        <v>0</v>
      </c>
      <c r="W24" s="303">
        <f>SUMIF(annexureChallanSrno,A24,annexureEducation)</f>
        <v>0</v>
      </c>
      <c r="X24" s="66"/>
    </row>
    <row r="25" spans="1:24" ht="12.75">
      <c r="A25" s="84"/>
      <c r="B25" s="84"/>
      <c r="C25" s="154"/>
      <c r="D25" s="154"/>
      <c r="E25" s="154"/>
      <c r="F25" s="154"/>
      <c r="G25" s="154"/>
      <c r="H25" s="110"/>
      <c r="I25" s="302">
        <f>SUM(C25:G25)</f>
        <v>0</v>
      </c>
      <c r="J25" s="135"/>
      <c r="K25" s="110"/>
      <c r="L25" s="87"/>
      <c r="M25" s="103"/>
      <c r="N25" s="103"/>
      <c r="O25" s="86"/>
      <c r="P25" s="105"/>
      <c r="Q25" s="105"/>
      <c r="R25" s="106"/>
      <c r="S25" s="85"/>
      <c r="T25" s="303">
        <f>SUMIF(annexureChallanSrno,A25,annexureTotalDeposit)</f>
        <v>0</v>
      </c>
      <c r="U25" s="303">
        <f>SUMIF(annexureChallanSrno,A25,annexureTDS)</f>
        <v>0</v>
      </c>
      <c r="V25" s="303">
        <f>SUMIF(annexureChallanSrno,A25,annexureSurcharges)</f>
        <v>0</v>
      </c>
      <c r="W25" s="303">
        <f>SUMIF(annexureChallanSrno,A25,annexureEducation)</f>
        <v>0</v>
      </c>
      <c r="X25" s="66"/>
    </row>
    <row r="26" spans="1:24" ht="12.75">
      <c r="A26" s="84"/>
      <c r="B26" s="84"/>
      <c r="C26" s="154"/>
      <c r="D26" s="154"/>
      <c r="E26" s="154"/>
      <c r="F26" s="154"/>
      <c r="G26" s="154"/>
      <c r="H26" s="110"/>
      <c r="I26" s="302">
        <f>SUM(C26:G26)</f>
        <v>0</v>
      </c>
      <c r="J26" s="135"/>
      <c r="K26" s="110"/>
      <c r="L26" s="87"/>
      <c r="M26" s="103"/>
      <c r="N26" s="103"/>
      <c r="O26" s="86"/>
      <c r="P26" s="105"/>
      <c r="Q26" s="105"/>
      <c r="R26" s="106"/>
      <c r="S26" s="85"/>
      <c r="T26" s="303">
        <f>SUMIF(annexureChallanSrno,A26,annexureTotalDeposit)</f>
        <v>0</v>
      </c>
      <c r="U26" s="303">
        <f>SUMIF(annexureChallanSrno,A26,annexureTDS)</f>
        <v>0</v>
      </c>
      <c r="V26" s="303">
        <f>SUMIF(annexureChallanSrno,A26,annexureSurcharges)</f>
        <v>0</v>
      </c>
      <c r="W26" s="303">
        <f>SUMIF(annexureChallanSrno,A26,annexureEducation)</f>
        <v>0</v>
      </c>
      <c r="X26" s="66"/>
    </row>
    <row r="27" spans="1:24" ht="12.75">
      <c r="A27" s="84"/>
      <c r="B27" s="84"/>
      <c r="C27" s="154"/>
      <c r="D27" s="154"/>
      <c r="E27" s="154"/>
      <c r="F27" s="154"/>
      <c r="G27" s="154"/>
      <c r="H27" s="110"/>
      <c r="I27" s="302">
        <f>SUM(C27:G27)</f>
        <v>0</v>
      </c>
      <c r="J27" s="135"/>
      <c r="K27" s="110"/>
      <c r="L27" s="87"/>
      <c r="M27" s="103"/>
      <c r="N27" s="103"/>
      <c r="O27" s="86"/>
      <c r="P27" s="105"/>
      <c r="Q27" s="105"/>
      <c r="R27" s="106"/>
      <c r="S27" s="85"/>
      <c r="T27" s="303">
        <f>SUMIF(annexureChallanSrno,A27,annexureTotalDeposit)</f>
        <v>0</v>
      </c>
      <c r="U27" s="303">
        <f>SUMIF(annexureChallanSrno,A27,annexureTDS)</f>
        <v>0</v>
      </c>
      <c r="V27" s="303">
        <f>SUMIF(annexureChallanSrno,A27,annexureSurcharges)</f>
        <v>0</v>
      </c>
      <c r="W27" s="303">
        <f>SUMIF(annexureChallanSrno,A27,annexureEducation)</f>
        <v>0</v>
      </c>
      <c r="X27" s="66"/>
    </row>
    <row r="28" spans="1:24" s="112" customFormat="1" ht="12.75">
      <c r="A28" s="84"/>
      <c r="B28" s="84"/>
      <c r="C28" s="154"/>
      <c r="D28" s="154"/>
      <c r="E28" s="154"/>
      <c r="F28" s="154"/>
      <c r="G28" s="154"/>
      <c r="H28" s="110"/>
      <c r="I28" s="302">
        <f>SUM(C28:G28)</f>
        <v>0</v>
      </c>
      <c r="J28" s="135"/>
      <c r="K28" s="110"/>
      <c r="L28" s="87"/>
      <c r="M28" s="103"/>
      <c r="N28" s="103"/>
      <c r="O28" s="86"/>
      <c r="P28" s="105"/>
      <c r="Q28" s="105"/>
      <c r="R28" s="106"/>
      <c r="S28" s="85"/>
      <c r="T28" s="303">
        <f>SUMIF(annexureChallanSrno,A28,annexureTotalDeposit)</f>
        <v>0</v>
      </c>
      <c r="U28" s="303">
        <f>SUMIF(annexureChallanSrno,A28,annexureTDS)</f>
        <v>0</v>
      </c>
      <c r="V28" s="303">
        <f>SUMIF(annexureChallanSrno,A28,annexureSurcharges)</f>
        <v>0</v>
      </c>
      <c r="W28" s="303">
        <f>SUMIF(annexureChallanSrno,A28,annexureEducation)</f>
        <v>0</v>
      </c>
      <c r="X28" s="66"/>
    </row>
    <row r="29" spans="1:24" s="112" customFormat="1" ht="12.75">
      <c r="A29" s="84"/>
      <c r="B29" s="84"/>
      <c r="C29" s="154"/>
      <c r="D29" s="154"/>
      <c r="E29" s="154"/>
      <c r="F29" s="154"/>
      <c r="G29" s="154"/>
      <c r="H29" s="110"/>
      <c r="I29" s="302">
        <f>SUM(C29:G29)</f>
        <v>0</v>
      </c>
      <c r="J29" s="135"/>
      <c r="K29" s="110"/>
      <c r="L29" s="87"/>
      <c r="M29" s="103"/>
      <c r="N29" s="103"/>
      <c r="O29" s="86"/>
      <c r="P29" s="105"/>
      <c r="Q29" s="105"/>
      <c r="R29" s="106"/>
      <c r="S29" s="85"/>
      <c r="T29" s="303">
        <f>SUMIF(annexureChallanSrno,A29,annexureTotalDeposit)</f>
        <v>0</v>
      </c>
      <c r="U29" s="303">
        <f>SUMIF(annexureChallanSrno,A29,annexureTDS)</f>
        <v>0</v>
      </c>
      <c r="V29" s="303">
        <f>SUMIF(annexureChallanSrno,A29,annexureSurcharges)</f>
        <v>0</v>
      </c>
      <c r="W29" s="303">
        <f>SUMIF(annexureChallanSrno,A29,annexureEducation)</f>
        <v>0</v>
      </c>
      <c r="X29" s="66"/>
    </row>
    <row r="30" spans="1:24" s="112" customFormat="1" ht="12.75">
      <c r="A30" s="84"/>
      <c r="B30" s="84"/>
      <c r="C30" s="154"/>
      <c r="D30" s="154"/>
      <c r="E30" s="154"/>
      <c r="F30" s="154"/>
      <c r="G30" s="154"/>
      <c r="H30" s="110"/>
      <c r="I30" s="302">
        <f>SUM(C30:G30)</f>
        <v>0</v>
      </c>
      <c r="J30" s="135"/>
      <c r="K30" s="110"/>
      <c r="L30" s="87"/>
      <c r="M30" s="103"/>
      <c r="N30" s="103"/>
      <c r="O30" s="86"/>
      <c r="P30" s="105"/>
      <c r="Q30" s="105"/>
      <c r="R30" s="106"/>
      <c r="S30" s="85"/>
      <c r="T30" s="303">
        <f>SUMIF(annexureChallanSrno,A30,annexureTotalDeposit)</f>
        <v>0</v>
      </c>
      <c r="U30" s="303">
        <f>SUMIF(annexureChallanSrno,A30,annexureTDS)</f>
        <v>0</v>
      </c>
      <c r="V30" s="303">
        <f>SUMIF(annexureChallanSrno,A30,annexureSurcharges)</f>
        <v>0</v>
      </c>
      <c r="W30" s="303">
        <f>SUMIF(annexureChallanSrno,A30,annexureEducation)</f>
        <v>0</v>
      </c>
      <c r="X30" s="66"/>
    </row>
    <row r="31" spans="1:24" s="112" customFormat="1" ht="12.75">
      <c r="A31" s="84"/>
      <c r="B31" s="84"/>
      <c r="C31" s="154"/>
      <c r="D31" s="154"/>
      <c r="E31" s="154"/>
      <c r="F31" s="154"/>
      <c r="G31" s="154"/>
      <c r="H31" s="110"/>
      <c r="I31" s="302">
        <f>SUM(C31:G31)</f>
        <v>0</v>
      </c>
      <c r="J31" s="135"/>
      <c r="K31" s="110"/>
      <c r="L31" s="87"/>
      <c r="M31" s="103"/>
      <c r="N31" s="103"/>
      <c r="O31" s="86"/>
      <c r="P31" s="105"/>
      <c r="Q31" s="105"/>
      <c r="R31" s="106"/>
      <c r="S31" s="85"/>
      <c r="T31" s="303">
        <f>SUMIF(annexureChallanSrno,A31,annexureTotalDeposit)</f>
        <v>0</v>
      </c>
      <c r="U31" s="303">
        <f>SUMIF(annexureChallanSrno,A31,annexureTDS)</f>
        <v>0</v>
      </c>
      <c r="V31" s="303">
        <f>SUMIF(annexureChallanSrno,A31,annexureSurcharges)</f>
        <v>0</v>
      </c>
      <c r="W31" s="303">
        <f>SUMIF(annexureChallanSrno,A31,annexureEducation)</f>
        <v>0</v>
      </c>
      <c r="X31" s="66"/>
    </row>
    <row r="32" spans="1:24" s="112" customFormat="1" ht="12.75">
      <c r="A32" s="84"/>
      <c r="B32" s="84"/>
      <c r="C32" s="154"/>
      <c r="D32" s="154"/>
      <c r="E32" s="154"/>
      <c r="F32" s="154"/>
      <c r="G32" s="154"/>
      <c r="H32" s="110"/>
      <c r="I32" s="302">
        <f>SUM(C32:G32)</f>
        <v>0</v>
      </c>
      <c r="J32" s="135"/>
      <c r="K32" s="110"/>
      <c r="L32" s="87"/>
      <c r="M32" s="103"/>
      <c r="N32" s="103"/>
      <c r="O32" s="86"/>
      <c r="P32" s="105"/>
      <c r="Q32" s="105"/>
      <c r="R32" s="106"/>
      <c r="S32" s="85"/>
      <c r="T32" s="303">
        <f>SUMIF(annexureChallanSrno,A32,annexureTotalDeposit)</f>
        <v>0</v>
      </c>
      <c r="U32" s="303">
        <f>SUMIF(annexureChallanSrno,A32,annexureTDS)</f>
        <v>0</v>
      </c>
      <c r="V32" s="303">
        <f>SUMIF(annexureChallanSrno,A32,annexureSurcharges)</f>
        <v>0</v>
      </c>
      <c r="W32" s="303">
        <f>SUMIF(annexureChallanSrno,A32,annexureEducation)</f>
        <v>0</v>
      </c>
      <c r="X32" s="66"/>
    </row>
    <row r="33" spans="1:24" s="112" customFormat="1" ht="12.75">
      <c r="A33" s="84"/>
      <c r="B33" s="84"/>
      <c r="C33" s="154"/>
      <c r="D33" s="154"/>
      <c r="E33" s="154"/>
      <c r="F33" s="154"/>
      <c r="G33" s="154"/>
      <c r="H33" s="110"/>
      <c r="I33" s="302">
        <f>SUM(C33:G33)</f>
        <v>0</v>
      </c>
      <c r="J33" s="135"/>
      <c r="K33" s="110"/>
      <c r="L33" s="87"/>
      <c r="M33" s="103"/>
      <c r="N33" s="103"/>
      <c r="O33" s="86"/>
      <c r="P33" s="105"/>
      <c r="Q33" s="105"/>
      <c r="R33" s="106"/>
      <c r="S33" s="85"/>
      <c r="T33" s="303">
        <f>SUMIF(annexureChallanSrno,A33,annexureTotalDeposit)</f>
        <v>0</v>
      </c>
      <c r="U33" s="303">
        <f>SUMIF(annexureChallanSrno,A33,annexureTDS)</f>
        <v>0</v>
      </c>
      <c r="V33" s="303">
        <f>SUMIF(annexureChallanSrno,A33,annexureSurcharges)</f>
        <v>0</v>
      </c>
      <c r="W33" s="303">
        <f>SUMIF(annexureChallanSrno,A33,annexureEducation)</f>
        <v>0</v>
      </c>
      <c r="X33" s="66"/>
    </row>
    <row r="34" spans="1:24" s="112" customFormat="1" ht="12.75">
      <c r="A34" s="84"/>
      <c r="B34" s="84"/>
      <c r="C34" s="154"/>
      <c r="D34" s="154"/>
      <c r="E34" s="154"/>
      <c r="F34" s="154"/>
      <c r="G34" s="154"/>
      <c r="H34" s="110"/>
      <c r="I34" s="302">
        <f>SUM(C34:G34)</f>
        <v>0</v>
      </c>
      <c r="J34" s="135"/>
      <c r="K34" s="110"/>
      <c r="L34" s="87"/>
      <c r="M34" s="103"/>
      <c r="N34" s="103"/>
      <c r="O34" s="86"/>
      <c r="P34" s="105"/>
      <c r="Q34" s="105"/>
      <c r="R34" s="106"/>
      <c r="S34" s="85"/>
      <c r="T34" s="303">
        <f>SUMIF(annexureChallanSrno,A34,annexureTotalDeposit)</f>
        <v>0</v>
      </c>
      <c r="U34" s="303">
        <f>SUMIF(annexureChallanSrno,A34,annexureTDS)</f>
        <v>0</v>
      </c>
      <c r="V34" s="303">
        <f>SUMIF(annexureChallanSrno,A34,annexureSurcharges)</f>
        <v>0</v>
      </c>
      <c r="W34" s="303">
        <f>SUMIF(annexureChallanSrno,A34,annexureEducation)</f>
        <v>0</v>
      </c>
      <c r="X34" s="66"/>
    </row>
    <row r="35" spans="1:24" s="112" customFormat="1" ht="12.75">
      <c r="A35" s="84"/>
      <c r="B35" s="84"/>
      <c r="C35" s="154"/>
      <c r="D35" s="154"/>
      <c r="E35" s="154"/>
      <c r="F35" s="154"/>
      <c r="G35" s="154"/>
      <c r="H35" s="110"/>
      <c r="I35" s="302">
        <f>SUM(C35:G35)</f>
        <v>0</v>
      </c>
      <c r="J35" s="135"/>
      <c r="K35" s="110"/>
      <c r="L35" s="87"/>
      <c r="M35" s="103"/>
      <c r="N35" s="103"/>
      <c r="O35" s="86"/>
      <c r="P35" s="105"/>
      <c r="Q35" s="105"/>
      <c r="R35" s="106"/>
      <c r="S35" s="85"/>
      <c r="T35" s="303">
        <f>SUMIF(annexureChallanSrno,A35,annexureTotalDeposit)</f>
        <v>0</v>
      </c>
      <c r="U35" s="303">
        <f>SUMIF(annexureChallanSrno,A35,annexureTDS)</f>
        <v>0</v>
      </c>
      <c r="V35" s="303">
        <f>SUMIF(annexureChallanSrno,A35,annexureSurcharges)</f>
        <v>0</v>
      </c>
      <c r="W35" s="303">
        <f>SUMIF(annexureChallanSrno,A35,annexureEducation)</f>
        <v>0</v>
      </c>
      <c r="X35" s="66"/>
    </row>
    <row r="36" spans="1:24" s="112" customFormat="1" ht="12.75">
      <c r="A36" s="84"/>
      <c r="B36" s="84"/>
      <c r="C36" s="154"/>
      <c r="D36" s="154"/>
      <c r="E36" s="154"/>
      <c r="F36" s="154"/>
      <c r="G36" s="154"/>
      <c r="H36" s="110"/>
      <c r="I36" s="302">
        <f>SUM(C36:G36)</f>
        <v>0</v>
      </c>
      <c r="J36" s="135"/>
      <c r="K36" s="110"/>
      <c r="L36" s="87"/>
      <c r="M36" s="103"/>
      <c r="N36" s="103"/>
      <c r="O36" s="86"/>
      <c r="P36" s="105"/>
      <c r="Q36" s="105"/>
      <c r="R36" s="106"/>
      <c r="S36" s="85"/>
      <c r="T36" s="303">
        <f>SUMIF(annexureChallanSrno,A36,annexureTotalDeposit)</f>
        <v>0</v>
      </c>
      <c r="U36" s="303">
        <f>SUMIF(annexureChallanSrno,A36,annexureTDS)</f>
        <v>0</v>
      </c>
      <c r="V36" s="303">
        <f>SUMIF(annexureChallanSrno,A36,annexureSurcharges)</f>
        <v>0</v>
      </c>
      <c r="W36" s="303">
        <f>SUMIF(annexureChallanSrno,A36,annexureEducation)</f>
        <v>0</v>
      </c>
      <c r="X36" s="66"/>
    </row>
    <row r="37" spans="1:24" s="112" customFormat="1" ht="12.75">
      <c r="A37" s="84"/>
      <c r="B37" s="84"/>
      <c r="C37" s="154"/>
      <c r="D37" s="154"/>
      <c r="E37" s="154"/>
      <c r="F37" s="154"/>
      <c r="G37" s="154"/>
      <c r="H37" s="110"/>
      <c r="I37" s="302">
        <f>SUM(C37:G37)</f>
        <v>0</v>
      </c>
      <c r="J37" s="135"/>
      <c r="K37" s="110"/>
      <c r="L37" s="87"/>
      <c r="M37" s="103"/>
      <c r="N37" s="103"/>
      <c r="O37" s="86"/>
      <c r="P37" s="105"/>
      <c r="Q37" s="105"/>
      <c r="R37" s="106"/>
      <c r="S37" s="85"/>
      <c r="T37" s="303">
        <f>SUMIF(annexureChallanSrno,A37,annexureTotalDeposit)</f>
        <v>0</v>
      </c>
      <c r="U37" s="303">
        <f>SUMIF(annexureChallanSrno,A37,annexureTDS)</f>
        <v>0</v>
      </c>
      <c r="V37" s="303">
        <f>SUMIF(annexureChallanSrno,A37,annexureSurcharges)</f>
        <v>0</v>
      </c>
      <c r="W37" s="303">
        <f>SUMIF(annexureChallanSrno,A37,annexureEducation)</f>
        <v>0</v>
      </c>
      <c r="X37" s="66"/>
    </row>
    <row r="38" spans="1:24" s="112" customFormat="1" ht="12.75">
      <c r="A38" s="84"/>
      <c r="B38" s="84"/>
      <c r="C38" s="154"/>
      <c r="D38" s="154"/>
      <c r="E38" s="154"/>
      <c r="F38" s="154"/>
      <c r="G38" s="154"/>
      <c r="H38" s="110"/>
      <c r="I38" s="302">
        <f>SUM(C38:G38)</f>
        <v>0</v>
      </c>
      <c r="J38" s="135"/>
      <c r="K38" s="110"/>
      <c r="L38" s="87"/>
      <c r="M38" s="103"/>
      <c r="N38" s="103"/>
      <c r="O38" s="86"/>
      <c r="P38" s="105"/>
      <c r="Q38" s="105"/>
      <c r="R38" s="106"/>
      <c r="S38" s="85"/>
      <c r="T38" s="303">
        <f>SUMIF(annexureChallanSrno,A38,annexureTotalDeposit)</f>
        <v>0</v>
      </c>
      <c r="U38" s="303">
        <f>SUMIF(annexureChallanSrno,A38,annexureTDS)</f>
        <v>0</v>
      </c>
      <c r="V38" s="303">
        <f>SUMIF(annexureChallanSrno,A38,annexureSurcharges)</f>
        <v>0</v>
      </c>
      <c r="W38" s="303">
        <f>SUMIF(annexureChallanSrno,A38,annexureEducation)</f>
        <v>0</v>
      </c>
      <c r="X38" s="66"/>
    </row>
    <row r="39" spans="1:24" s="112" customFormat="1" ht="12.75">
      <c r="A39" s="84"/>
      <c r="B39" s="84"/>
      <c r="C39" s="154"/>
      <c r="D39" s="154"/>
      <c r="E39" s="154"/>
      <c r="F39" s="154"/>
      <c r="G39" s="154"/>
      <c r="H39" s="110"/>
      <c r="I39" s="302">
        <f>SUM(C39:G39)</f>
        <v>0</v>
      </c>
      <c r="J39" s="135"/>
      <c r="K39" s="110"/>
      <c r="L39" s="87"/>
      <c r="M39" s="103"/>
      <c r="N39" s="103"/>
      <c r="O39" s="86"/>
      <c r="P39" s="105"/>
      <c r="Q39" s="105"/>
      <c r="R39" s="106"/>
      <c r="S39" s="85"/>
      <c r="T39" s="303">
        <f>SUMIF(annexureChallanSrno,A39,annexureTotalDeposit)</f>
        <v>0</v>
      </c>
      <c r="U39" s="303">
        <f>SUMIF(annexureChallanSrno,A39,annexureTDS)</f>
        <v>0</v>
      </c>
      <c r="V39" s="303">
        <f>SUMIF(annexureChallanSrno,A39,annexureSurcharges)</f>
        <v>0</v>
      </c>
      <c r="W39" s="303">
        <f>SUMIF(annexureChallanSrno,A39,annexureEducation)</f>
        <v>0</v>
      </c>
      <c r="X39" s="66"/>
    </row>
    <row r="40" spans="1:24" s="112" customFormat="1" ht="12.75">
      <c r="A40" s="84"/>
      <c r="B40" s="84"/>
      <c r="C40" s="154"/>
      <c r="D40" s="154"/>
      <c r="E40" s="154"/>
      <c r="F40" s="154"/>
      <c r="G40" s="154"/>
      <c r="H40" s="110"/>
      <c r="I40" s="302">
        <f>SUM(C40:G40)</f>
        <v>0</v>
      </c>
      <c r="J40" s="135"/>
      <c r="K40" s="110"/>
      <c r="L40" s="87"/>
      <c r="M40" s="103"/>
      <c r="N40" s="103"/>
      <c r="O40" s="86"/>
      <c r="P40" s="105"/>
      <c r="Q40" s="105"/>
      <c r="R40" s="106"/>
      <c r="S40" s="85"/>
      <c r="T40" s="303">
        <f>SUMIF(annexureChallanSrno,A40,annexureTotalDeposit)</f>
        <v>0</v>
      </c>
      <c r="U40" s="303">
        <f>SUMIF(annexureChallanSrno,A40,annexureTDS)</f>
        <v>0</v>
      </c>
      <c r="V40" s="303">
        <f>SUMIF(annexureChallanSrno,A40,annexureSurcharges)</f>
        <v>0</v>
      </c>
      <c r="W40" s="303">
        <f>SUMIF(annexureChallanSrno,A40,annexureEducation)</f>
        <v>0</v>
      </c>
      <c r="X40" s="66"/>
    </row>
    <row r="41" spans="1:24" s="112" customFormat="1" ht="12.75">
      <c r="A41" s="84"/>
      <c r="B41" s="84"/>
      <c r="C41" s="154"/>
      <c r="D41" s="154"/>
      <c r="E41" s="154"/>
      <c r="F41" s="154"/>
      <c r="G41" s="154"/>
      <c r="H41" s="110"/>
      <c r="I41" s="302">
        <f>SUM(C41:G41)</f>
        <v>0</v>
      </c>
      <c r="J41" s="135"/>
      <c r="K41" s="110"/>
      <c r="L41" s="87"/>
      <c r="M41" s="103"/>
      <c r="N41" s="103"/>
      <c r="O41" s="86"/>
      <c r="P41" s="105"/>
      <c r="Q41" s="105"/>
      <c r="R41" s="106"/>
      <c r="S41" s="85"/>
      <c r="T41" s="303">
        <f>SUMIF(annexureChallanSrno,A41,annexureTotalDeposit)</f>
        <v>0</v>
      </c>
      <c r="U41" s="303">
        <f>SUMIF(annexureChallanSrno,A41,annexureTDS)</f>
        <v>0</v>
      </c>
      <c r="V41" s="303">
        <f>SUMIF(annexureChallanSrno,A41,annexureSurcharges)</f>
        <v>0</v>
      </c>
      <c r="W41" s="303">
        <f>SUMIF(annexureChallanSrno,A41,annexureEducation)</f>
        <v>0</v>
      </c>
      <c r="X41" s="66"/>
    </row>
    <row r="42" spans="1:24" s="112" customFormat="1" ht="12.75">
      <c r="A42" s="84"/>
      <c r="B42" s="84"/>
      <c r="C42" s="154"/>
      <c r="D42" s="154"/>
      <c r="E42" s="154"/>
      <c r="F42" s="154"/>
      <c r="G42" s="154"/>
      <c r="H42" s="110"/>
      <c r="I42" s="302">
        <f>SUM(C42:G42)</f>
        <v>0</v>
      </c>
      <c r="J42" s="135"/>
      <c r="K42" s="110"/>
      <c r="L42" s="87"/>
      <c r="M42" s="103"/>
      <c r="N42" s="103"/>
      <c r="O42" s="86"/>
      <c r="P42" s="105"/>
      <c r="Q42" s="105"/>
      <c r="R42" s="106"/>
      <c r="S42" s="85"/>
      <c r="T42" s="303">
        <f>SUMIF(annexureChallanSrno,A42,annexureTotalDeposit)</f>
        <v>0</v>
      </c>
      <c r="U42" s="303">
        <f>SUMIF(annexureChallanSrno,A42,annexureTDS)</f>
        <v>0</v>
      </c>
      <c r="V42" s="303">
        <f>SUMIF(annexureChallanSrno,A42,annexureSurcharges)</f>
        <v>0</v>
      </c>
      <c r="W42" s="303">
        <f>SUMIF(annexureChallanSrno,A42,annexureEducation)</f>
        <v>0</v>
      </c>
      <c r="X42" s="66"/>
    </row>
    <row r="43" spans="1:24" s="112" customFormat="1" ht="12.75">
      <c r="A43" s="84"/>
      <c r="B43" s="84"/>
      <c r="C43" s="154"/>
      <c r="D43" s="154"/>
      <c r="E43" s="154"/>
      <c r="F43" s="154"/>
      <c r="G43" s="154"/>
      <c r="H43" s="110"/>
      <c r="I43" s="302">
        <f>SUM(C43:G43)</f>
        <v>0</v>
      </c>
      <c r="J43" s="135"/>
      <c r="K43" s="110"/>
      <c r="L43" s="87"/>
      <c r="M43" s="103"/>
      <c r="N43" s="103"/>
      <c r="O43" s="86"/>
      <c r="P43" s="105"/>
      <c r="Q43" s="105"/>
      <c r="R43" s="106"/>
      <c r="S43" s="85"/>
      <c r="T43" s="303">
        <f>SUMIF(annexureChallanSrno,A43,annexureTotalDeposit)</f>
        <v>0</v>
      </c>
      <c r="U43" s="303">
        <f>SUMIF(annexureChallanSrno,A43,annexureTDS)</f>
        <v>0</v>
      </c>
      <c r="V43" s="303">
        <f>SUMIF(annexureChallanSrno,A43,annexureSurcharges)</f>
        <v>0</v>
      </c>
      <c r="W43" s="303">
        <f>SUMIF(annexureChallanSrno,A43,annexureEducation)</f>
        <v>0</v>
      </c>
      <c r="X43" s="66"/>
    </row>
    <row r="44" spans="1:24" s="112" customFormat="1" ht="12.75">
      <c r="A44" s="84"/>
      <c r="B44" s="84"/>
      <c r="C44" s="154"/>
      <c r="D44" s="154"/>
      <c r="E44" s="154"/>
      <c r="F44" s="154"/>
      <c r="G44" s="154"/>
      <c r="H44" s="110"/>
      <c r="I44" s="302">
        <f>SUM(C44:G44)</f>
        <v>0</v>
      </c>
      <c r="J44" s="135"/>
      <c r="K44" s="110"/>
      <c r="L44" s="87"/>
      <c r="M44" s="103"/>
      <c r="N44" s="103"/>
      <c r="O44" s="86"/>
      <c r="P44" s="105"/>
      <c r="Q44" s="105"/>
      <c r="R44" s="106"/>
      <c r="S44" s="85"/>
      <c r="T44" s="303">
        <f>SUMIF(annexureChallanSrno,A44,annexureTotalDeposit)</f>
        <v>0</v>
      </c>
      <c r="U44" s="303">
        <f>SUMIF(annexureChallanSrno,A44,annexureTDS)</f>
        <v>0</v>
      </c>
      <c r="V44" s="303">
        <f>SUMIF(annexureChallanSrno,A44,annexureSurcharges)</f>
        <v>0</v>
      </c>
      <c r="W44" s="303">
        <f>SUMIF(annexureChallanSrno,A44,annexureEducation)</f>
        <v>0</v>
      </c>
      <c r="X44" s="66"/>
    </row>
    <row r="45" spans="1:24" s="112" customFormat="1" ht="12.75">
      <c r="A45" s="84"/>
      <c r="B45" s="84"/>
      <c r="C45" s="154"/>
      <c r="D45" s="154"/>
      <c r="E45" s="154"/>
      <c r="F45" s="154"/>
      <c r="G45" s="154"/>
      <c r="H45" s="110"/>
      <c r="I45" s="302">
        <f>SUM(C45:G45)</f>
        <v>0</v>
      </c>
      <c r="J45" s="135"/>
      <c r="K45" s="110"/>
      <c r="L45" s="87"/>
      <c r="M45" s="103"/>
      <c r="N45" s="103"/>
      <c r="O45" s="86"/>
      <c r="P45" s="105"/>
      <c r="Q45" s="105"/>
      <c r="R45" s="106"/>
      <c r="S45" s="85"/>
      <c r="T45" s="303">
        <f>SUMIF(annexureChallanSrno,A45,annexureTotalDeposit)</f>
        <v>0</v>
      </c>
      <c r="U45" s="303">
        <f>SUMIF(annexureChallanSrno,A45,annexureTDS)</f>
        <v>0</v>
      </c>
      <c r="V45" s="303">
        <f>SUMIF(annexureChallanSrno,A45,annexureSurcharges)</f>
        <v>0</v>
      </c>
      <c r="W45" s="303">
        <f>SUMIF(annexureChallanSrno,A45,annexureEducation)</f>
        <v>0</v>
      </c>
      <c r="X45" s="66"/>
    </row>
    <row r="46" spans="1:24" ht="12.75">
      <c r="A46" s="84"/>
      <c r="B46" s="84"/>
      <c r="C46" s="154"/>
      <c r="D46" s="154"/>
      <c r="E46" s="154"/>
      <c r="F46" s="154"/>
      <c r="G46" s="154"/>
      <c r="H46" s="110"/>
      <c r="I46" s="302">
        <f>SUM(C46:G46)</f>
        <v>0</v>
      </c>
      <c r="J46" s="135"/>
      <c r="K46" s="110"/>
      <c r="L46" s="87"/>
      <c r="M46" s="103"/>
      <c r="N46" s="103"/>
      <c r="O46" s="86"/>
      <c r="P46" s="105"/>
      <c r="Q46" s="105"/>
      <c r="R46" s="106"/>
      <c r="S46" s="85"/>
      <c r="T46" s="303">
        <f>SUMIF(annexureChallanSrno,A46,annexureTotalDeposit)</f>
        <v>0</v>
      </c>
      <c r="U46" s="303">
        <f>SUMIF(annexureChallanSrno,A46,annexureTDS)</f>
        <v>0</v>
      </c>
      <c r="V46" s="303">
        <f>SUMIF(annexureChallanSrno,A46,annexureSurcharges)</f>
        <v>0</v>
      </c>
      <c r="W46" s="303">
        <f>SUMIF(annexureChallanSrno,A46,annexureEducation)</f>
        <v>0</v>
      </c>
      <c r="X46" s="66"/>
    </row>
    <row r="47" spans="1:24" s="112" customFormat="1" ht="12.75">
      <c r="A47" s="84"/>
      <c r="B47" s="84"/>
      <c r="C47" s="154"/>
      <c r="D47" s="154"/>
      <c r="E47" s="154"/>
      <c r="F47" s="154"/>
      <c r="G47" s="154"/>
      <c r="H47" s="110"/>
      <c r="I47" s="302">
        <f aca="true" t="shared" si="0" ref="I47:I84">SUM(C47:G47)</f>
        <v>0</v>
      </c>
      <c r="J47" s="135"/>
      <c r="K47" s="110"/>
      <c r="L47" s="87"/>
      <c r="M47" s="103"/>
      <c r="N47" s="103"/>
      <c r="O47" s="86"/>
      <c r="P47" s="105"/>
      <c r="Q47" s="105"/>
      <c r="R47" s="106"/>
      <c r="S47" s="85"/>
      <c r="T47" s="303">
        <f aca="true" t="shared" si="1" ref="T47:T84">SUMIF(annexureChallanSrno,A47,annexureTotalDeposit)</f>
        <v>0</v>
      </c>
      <c r="U47" s="303">
        <f aca="true" t="shared" si="2" ref="U47:U84">SUMIF(annexureChallanSrno,A47,annexureTDS)</f>
        <v>0</v>
      </c>
      <c r="V47" s="303">
        <f aca="true" t="shared" si="3" ref="V47:V84">SUMIF(annexureChallanSrno,A47,annexureSurcharges)</f>
        <v>0</v>
      </c>
      <c r="W47" s="303">
        <f aca="true" t="shared" si="4" ref="W47:W84">SUMIF(annexureChallanSrno,A47,annexureEducation)</f>
        <v>0</v>
      </c>
      <c r="X47" s="66"/>
    </row>
    <row r="48" spans="1:24" s="112" customFormat="1" ht="12.75">
      <c r="A48" s="84"/>
      <c r="B48" s="84"/>
      <c r="C48" s="154"/>
      <c r="D48" s="154"/>
      <c r="E48" s="154"/>
      <c r="F48" s="154"/>
      <c r="G48" s="154"/>
      <c r="H48" s="110"/>
      <c r="I48" s="302">
        <f t="shared" si="0"/>
        <v>0</v>
      </c>
      <c r="J48" s="135"/>
      <c r="K48" s="110"/>
      <c r="L48" s="87"/>
      <c r="M48" s="103"/>
      <c r="N48" s="103"/>
      <c r="O48" s="86"/>
      <c r="P48" s="105"/>
      <c r="Q48" s="105"/>
      <c r="R48" s="106"/>
      <c r="S48" s="85"/>
      <c r="T48" s="303">
        <f t="shared" si="1"/>
        <v>0</v>
      </c>
      <c r="U48" s="303">
        <f t="shared" si="2"/>
        <v>0</v>
      </c>
      <c r="V48" s="303">
        <f t="shared" si="3"/>
        <v>0</v>
      </c>
      <c r="W48" s="303">
        <f t="shared" si="4"/>
        <v>0</v>
      </c>
      <c r="X48" s="66"/>
    </row>
    <row r="49" spans="1:24" s="112" customFormat="1" ht="12.75">
      <c r="A49" s="84"/>
      <c r="B49" s="84"/>
      <c r="C49" s="154"/>
      <c r="D49" s="154"/>
      <c r="E49" s="154"/>
      <c r="F49" s="154"/>
      <c r="G49" s="154"/>
      <c r="H49" s="110"/>
      <c r="I49" s="302">
        <f t="shared" si="0"/>
        <v>0</v>
      </c>
      <c r="J49" s="135"/>
      <c r="K49" s="110"/>
      <c r="L49" s="87"/>
      <c r="M49" s="103"/>
      <c r="N49" s="103"/>
      <c r="O49" s="86"/>
      <c r="P49" s="105"/>
      <c r="Q49" s="105"/>
      <c r="R49" s="106"/>
      <c r="S49" s="85"/>
      <c r="T49" s="303">
        <f t="shared" si="1"/>
        <v>0</v>
      </c>
      <c r="U49" s="303">
        <f t="shared" si="2"/>
        <v>0</v>
      </c>
      <c r="V49" s="303">
        <f t="shared" si="3"/>
        <v>0</v>
      </c>
      <c r="W49" s="303">
        <f t="shared" si="4"/>
        <v>0</v>
      </c>
      <c r="X49" s="66"/>
    </row>
    <row r="50" spans="1:24" s="112" customFormat="1" ht="12.75">
      <c r="A50" s="84"/>
      <c r="B50" s="84"/>
      <c r="C50" s="154"/>
      <c r="D50" s="154"/>
      <c r="E50" s="154"/>
      <c r="F50" s="154"/>
      <c r="G50" s="154"/>
      <c r="H50" s="110"/>
      <c r="I50" s="302">
        <f t="shared" si="0"/>
        <v>0</v>
      </c>
      <c r="J50" s="135"/>
      <c r="K50" s="110"/>
      <c r="L50" s="87"/>
      <c r="M50" s="103"/>
      <c r="N50" s="103"/>
      <c r="O50" s="86"/>
      <c r="P50" s="105"/>
      <c r="Q50" s="105"/>
      <c r="R50" s="106"/>
      <c r="S50" s="85"/>
      <c r="T50" s="303">
        <f t="shared" si="1"/>
        <v>0</v>
      </c>
      <c r="U50" s="303">
        <f t="shared" si="2"/>
        <v>0</v>
      </c>
      <c r="V50" s="303">
        <f t="shared" si="3"/>
        <v>0</v>
      </c>
      <c r="W50" s="303">
        <f t="shared" si="4"/>
        <v>0</v>
      </c>
      <c r="X50" s="66"/>
    </row>
    <row r="51" spans="1:24" s="112" customFormat="1" ht="12.75">
      <c r="A51" s="84"/>
      <c r="B51" s="84"/>
      <c r="C51" s="154"/>
      <c r="D51" s="154"/>
      <c r="E51" s="154"/>
      <c r="F51" s="154"/>
      <c r="G51" s="154"/>
      <c r="H51" s="110"/>
      <c r="I51" s="302">
        <f t="shared" si="0"/>
        <v>0</v>
      </c>
      <c r="J51" s="135"/>
      <c r="K51" s="110"/>
      <c r="L51" s="87"/>
      <c r="M51" s="103"/>
      <c r="N51" s="103"/>
      <c r="O51" s="86"/>
      <c r="P51" s="105"/>
      <c r="Q51" s="105"/>
      <c r="R51" s="106"/>
      <c r="S51" s="85"/>
      <c r="T51" s="303">
        <f t="shared" si="1"/>
        <v>0</v>
      </c>
      <c r="U51" s="303">
        <f t="shared" si="2"/>
        <v>0</v>
      </c>
      <c r="V51" s="303">
        <f t="shared" si="3"/>
        <v>0</v>
      </c>
      <c r="W51" s="303">
        <f t="shared" si="4"/>
        <v>0</v>
      </c>
      <c r="X51" s="66"/>
    </row>
    <row r="52" spans="1:24" s="112" customFormat="1" ht="12.75">
      <c r="A52" s="84"/>
      <c r="B52" s="84"/>
      <c r="C52" s="154"/>
      <c r="D52" s="154"/>
      <c r="E52" s="154"/>
      <c r="F52" s="154"/>
      <c r="G52" s="154"/>
      <c r="H52" s="110"/>
      <c r="I52" s="302">
        <f t="shared" si="0"/>
        <v>0</v>
      </c>
      <c r="J52" s="135"/>
      <c r="K52" s="110"/>
      <c r="L52" s="87"/>
      <c r="M52" s="103"/>
      <c r="N52" s="103"/>
      <c r="O52" s="86"/>
      <c r="P52" s="105"/>
      <c r="Q52" s="105"/>
      <c r="R52" s="106"/>
      <c r="S52" s="85"/>
      <c r="T52" s="303">
        <f t="shared" si="1"/>
        <v>0</v>
      </c>
      <c r="U52" s="303">
        <f t="shared" si="2"/>
        <v>0</v>
      </c>
      <c r="V52" s="303">
        <f t="shared" si="3"/>
        <v>0</v>
      </c>
      <c r="W52" s="303">
        <f t="shared" si="4"/>
        <v>0</v>
      </c>
      <c r="X52" s="66"/>
    </row>
    <row r="53" spans="1:24" s="112" customFormat="1" ht="12.75">
      <c r="A53" s="84"/>
      <c r="B53" s="84"/>
      <c r="C53" s="154"/>
      <c r="D53" s="154"/>
      <c r="E53" s="154"/>
      <c r="F53" s="154"/>
      <c r="G53" s="154"/>
      <c r="H53" s="110"/>
      <c r="I53" s="302">
        <f t="shared" si="0"/>
        <v>0</v>
      </c>
      <c r="J53" s="135"/>
      <c r="K53" s="110"/>
      <c r="L53" s="87"/>
      <c r="M53" s="103"/>
      <c r="N53" s="103"/>
      <c r="O53" s="86"/>
      <c r="P53" s="105"/>
      <c r="Q53" s="105"/>
      <c r="R53" s="106"/>
      <c r="S53" s="85"/>
      <c r="T53" s="303">
        <f t="shared" si="1"/>
        <v>0</v>
      </c>
      <c r="U53" s="303">
        <f t="shared" si="2"/>
        <v>0</v>
      </c>
      <c r="V53" s="303">
        <f t="shared" si="3"/>
        <v>0</v>
      </c>
      <c r="W53" s="303">
        <f t="shared" si="4"/>
        <v>0</v>
      </c>
      <c r="X53" s="66"/>
    </row>
    <row r="54" spans="1:24" s="112" customFormat="1" ht="12.75">
      <c r="A54" s="84"/>
      <c r="B54" s="84"/>
      <c r="C54" s="154"/>
      <c r="D54" s="154"/>
      <c r="E54" s="154"/>
      <c r="F54" s="154"/>
      <c r="G54" s="154"/>
      <c r="H54" s="110"/>
      <c r="I54" s="302">
        <f t="shared" si="0"/>
        <v>0</v>
      </c>
      <c r="J54" s="135"/>
      <c r="K54" s="110"/>
      <c r="L54" s="87"/>
      <c r="M54" s="103"/>
      <c r="N54" s="103"/>
      <c r="O54" s="86"/>
      <c r="P54" s="105"/>
      <c r="Q54" s="105"/>
      <c r="R54" s="106"/>
      <c r="S54" s="85"/>
      <c r="T54" s="303">
        <f t="shared" si="1"/>
        <v>0</v>
      </c>
      <c r="U54" s="303">
        <f t="shared" si="2"/>
        <v>0</v>
      </c>
      <c r="V54" s="303">
        <f t="shared" si="3"/>
        <v>0</v>
      </c>
      <c r="W54" s="303">
        <f t="shared" si="4"/>
        <v>0</v>
      </c>
      <c r="X54" s="66"/>
    </row>
    <row r="55" spans="1:24" s="112" customFormat="1" ht="12.75">
      <c r="A55" s="84"/>
      <c r="B55" s="84"/>
      <c r="C55" s="154"/>
      <c r="D55" s="154"/>
      <c r="E55" s="154"/>
      <c r="F55" s="154"/>
      <c r="G55" s="154"/>
      <c r="H55" s="110"/>
      <c r="I55" s="302">
        <f t="shared" si="0"/>
        <v>0</v>
      </c>
      <c r="J55" s="135"/>
      <c r="K55" s="110"/>
      <c r="L55" s="87"/>
      <c r="M55" s="103"/>
      <c r="N55" s="103"/>
      <c r="O55" s="86"/>
      <c r="P55" s="105"/>
      <c r="Q55" s="105"/>
      <c r="R55" s="106"/>
      <c r="S55" s="85"/>
      <c r="T55" s="303">
        <f t="shared" si="1"/>
        <v>0</v>
      </c>
      <c r="U55" s="303">
        <f t="shared" si="2"/>
        <v>0</v>
      </c>
      <c r="V55" s="303">
        <f t="shared" si="3"/>
        <v>0</v>
      </c>
      <c r="W55" s="303">
        <f t="shared" si="4"/>
        <v>0</v>
      </c>
      <c r="X55" s="66"/>
    </row>
    <row r="56" spans="1:24" s="112" customFormat="1" ht="12.75">
      <c r="A56" s="84"/>
      <c r="B56" s="84"/>
      <c r="C56" s="154"/>
      <c r="D56" s="154"/>
      <c r="E56" s="154"/>
      <c r="F56" s="154"/>
      <c r="G56" s="154"/>
      <c r="H56" s="110"/>
      <c r="I56" s="302">
        <f t="shared" si="0"/>
        <v>0</v>
      </c>
      <c r="J56" s="135"/>
      <c r="K56" s="110"/>
      <c r="L56" s="87"/>
      <c r="M56" s="103"/>
      <c r="N56" s="103"/>
      <c r="O56" s="86"/>
      <c r="P56" s="105"/>
      <c r="Q56" s="105"/>
      <c r="R56" s="106"/>
      <c r="S56" s="85"/>
      <c r="T56" s="303">
        <f t="shared" si="1"/>
        <v>0</v>
      </c>
      <c r="U56" s="303">
        <f t="shared" si="2"/>
        <v>0</v>
      </c>
      <c r="V56" s="303">
        <f t="shared" si="3"/>
        <v>0</v>
      </c>
      <c r="W56" s="303">
        <f t="shared" si="4"/>
        <v>0</v>
      </c>
      <c r="X56" s="66"/>
    </row>
    <row r="57" spans="1:24" s="112" customFormat="1" ht="12.75">
      <c r="A57" s="84"/>
      <c r="B57" s="84"/>
      <c r="C57" s="154"/>
      <c r="D57" s="154"/>
      <c r="E57" s="154"/>
      <c r="F57" s="154"/>
      <c r="G57" s="154"/>
      <c r="H57" s="110"/>
      <c r="I57" s="302">
        <f t="shared" si="0"/>
        <v>0</v>
      </c>
      <c r="J57" s="135"/>
      <c r="K57" s="110"/>
      <c r="L57" s="87"/>
      <c r="M57" s="103"/>
      <c r="N57" s="103"/>
      <c r="O57" s="86"/>
      <c r="P57" s="105"/>
      <c r="Q57" s="105"/>
      <c r="R57" s="106"/>
      <c r="S57" s="85"/>
      <c r="T57" s="303">
        <f t="shared" si="1"/>
        <v>0</v>
      </c>
      <c r="U57" s="303">
        <f t="shared" si="2"/>
        <v>0</v>
      </c>
      <c r="V57" s="303">
        <f t="shared" si="3"/>
        <v>0</v>
      </c>
      <c r="W57" s="303">
        <f t="shared" si="4"/>
        <v>0</v>
      </c>
      <c r="X57" s="66"/>
    </row>
    <row r="58" spans="1:24" ht="12.75">
      <c r="A58" s="84"/>
      <c r="B58" s="84"/>
      <c r="C58" s="154"/>
      <c r="D58" s="154"/>
      <c r="E58" s="154"/>
      <c r="F58" s="154"/>
      <c r="G58" s="154"/>
      <c r="H58" s="110"/>
      <c r="I58" s="302">
        <f t="shared" si="0"/>
        <v>0</v>
      </c>
      <c r="J58" s="135"/>
      <c r="K58" s="110"/>
      <c r="L58" s="87"/>
      <c r="M58" s="103"/>
      <c r="N58" s="103"/>
      <c r="O58" s="86"/>
      <c r="P58" s="105"/>
      <c r="Q58" s="105"/>
      <c r="R58" s="106"/>
      <c r="S58" s="85"/>
      <c r="T58" s="303">
        <f t="shared" si="1"/>
        <v>0</v>
      </c>
      <c r="U58" s="303">
        <f t="shared" si="2"/>
        <v>0</v>
      </c>
      <c r="V58" s="303">
        <f t="shared" si="3"/>
        <v>0</v>
      </c>
      <c r="W58" s="303">
        <f t="shared" si="4"/>
        <v>0</v>
      </c>
      <c r="X58" s="66"/>
    </row>
    <row r="59" spans="1:24" ht="12.75">
      <c r="A59" s="84"/>
      <c r="B59" s="84"/>
      <c r="C59" s="154"/>
      <c r="D59" s="154"/>
      <c r="E59" s="154"/>
      <c r="F59" s="154"/>
      <c r="G59" s="154"/>
      <c r="H59" s="110"/>
      <c r="I59" s="302">
        <f t="shared" si="0"/>
        <v>0</v>
      </c>
      <c r="J59" s="135"/>
      <c r="K59" s="110"/>
      <c r="L59" s="87"/>
      <c r="M59" s="103"/>
      <c r="N59" s="103"/>
      <c r="O59" s="86"/>
      <c r="P59" s="105"/>
      <c r="Q59" s="105"/>
      <c r="R59" s="106"/>
      <c r="S59" s="85"/>
      <c r="T59" s="303">
        <f t="shared" si="1"/>
        <v>0</v>
      </c>
      <c r="U59" s="303">
        <f t="shared" si="2"/>
        <v>0</v>
      </c>
      <c r="V59" s="303">
        <f t="shared" si="3"/>
        <v>0</v>
      </c>
      <c r="W59" s="303">
        <f t="shared" si="4"/>
        <v>0</v>
      </c>
      <c r="X59" s="66"/>
    </row>
    <row r="60" spans="1:24" ht="12.75">
      <c r="A60" s="84"/>
      <c r="B60" s="84"/>
      <c r="C60" s="154"/>
      <c r="D60" s="154"/>
      <c r="E60" s="154"/>
      <c r="F60" s="154"/>
      <c r="G60" s="154"/>
      <c r="H60" s="110"/>
      <c r="I60" s="302">
        <f t="shared" si="0"/>
        <v>0</v>
      </c>
      <c r="J60" s="135"/>
      <c r="K60" s="110"/>
      <c r="L60" s="87"/>
      <c r="M60" s="103"/>
      <c r="N60" s="103"/>
      <c r="O60" s="86"/>
      <c r="P60" s="105"/>
      <c r="Q60" s="105"/>
      <c r="R60" s="106"/>
      <c r="S60" s="85"/>
      <c r="T60" s="303">
        <f t="shared" si="1"/>
        <v>0</v>
      </c>
      <c r="U60" s="303">
        <f t="shared" si="2"/>
        <v>0</v>
      </c>
      <c r="V60" s="303">
        <f t="shared" si="3"/>
        <v>0</v>
      </c>
      <c r="W60" s="303">
        <f t="shared" si="4"/>
        <v>0</v>
      </c>
      <c r="X60" s="66"/>
    </row>
    <row r="61" spans="1:24" ht="12.75">
      <c r="A61" s="84"/>
      <c r="B61" s="84"/>
      <c r="C61" s="154"/>
      <c r="D61" s="154"/>
      <c r="E61" s="154"/>
      <c r="F61" s="154"/>
      <c r="G61" s="154"/>
      <c r="H61" s="110"/>
      <c r="I61" s="302">
        <f t="shared" si="0"/>
        <v>0</v>
      </c>
      <c r="J61" s="135"/>
      <c r="K61" s="110"/>
      <c r="L61" s="87"/>
      <c r="M61" s="103"/>
      <c r="N61" s="103"/>
      <c r="O61" s="86"/>
      <c r="P61" s="105"/>
      <c r="Q61" s="105"/>
      <c r="R61" s="106"/>
      <c r="S61" s="85"/>
      <c r="T61" s="303">
        <f t="shared" si="1"/>
        <v>0</v>
      </c>
      <c r="U61" s="303">
        <f t="shared" si="2"/>
        <v>0</v>
      </c>
      <c r="V61" s="303">
        <f t="shared" si="3"/>
        <v>0</v>
      </c>
      <c r="W61" s="303">
        <f t="shared" si="4"/>
        <v>0</v>
      </c>
      <c r="X61" s="66"/>
    </row>
    <row r="62" spans="1:24" ht="12.75">
      <c r="A62" s="84"/>
      <c r="B62" s="84"/>
      <c r="C62" s="154"/>
      <c r="D62" s="154"/>
      <c r="E62" s="154"/>
      <c r="F62" s="154"/>
      <c r="G62" s="154"/>
      <c r="H62" s="110"/>
      <c r="I62" s="302">
        <f t="shared" si="0"/>
        <v>0</v>
      </c>
      <c r="J62" s="135"/>
      <c r="K62" s="110"/>
      <c r="L62" s="87"/>
      <c r="M62" s="103"/>
      <c r="N62" s="103"/>
      <c r="O62" s="86"/>
      <c r="P62" s="105"/>
      <c r="Q62" s="105"/>
      <c r="R62" s="106"/>
      <c r="S62" s="85"/>
      <c r="T62" s="303">
        <f t="shared" si="1"/>
        <v>0</v>
      </c>
      <c r="U62" s="303">
        <f t="shared" si="2"/>
        <v>0</v>
      </c>
      <c r="V62" s="303">
        <f t="shared" si="3"/>
        <v>0</v>
      </c>
      <c r="W62" s="303">
        <f t="shared" si="4"/>
        <v>0</v>
      </c>
      <c r="X62" s="66"/>
    </row>
    <row r="63" spans="1:24" ht="12.75">
      <c r="A63" s="84"/>
      <c r="B63" s="84"/>
      <c r="C63" s="154"/>
      <c r="D63" s="154"/>
      <c r="E63" s="154"/>
      <c r="F63" s="154"/>
      <c r="G63" s="154"/>
      <c r="H63" s="110"/>
      <c r="I63" s="302">
        <f t="shared" si="0"/>
        <v>0</v>
      </c>
      <c r="J63" s="135"/>
      <c r="K63" s="110"/>
      <c r="L63" s="87"/>
      <c r="M63" s="103"/>
      <c r="N63" s="103"/>
      <c r="O63" s="86"/>
      <c r="P63" s="105"/>
      <c r="Q63" s="105"/>
      <c r="R63" s="106"/>
      <c r="S63" s="85"/>
      <c r="T63" s="303">
        <f t="shared" si="1"/>
        <v>0</v>
      </c>
      <c r="U63" s="303">
        <f t="shared" si="2"/>
        <v>0</v>
      </c>
      <c r="V63" s="303">
        <f t="shared" si="3"/>
        <v>0</v>
      </c>
      <c r="W63" s="303">
        <f t="shared" si="4"/>
        <v>0</v>
      </c>
      <c r="X63" s="66"/>
    </row>
    <row r="64" spans="1:24" ht="12.75">
      <c r="A64" s="84"/>
      <c r="B64" s="84"/>
      <c r="C64" s="154"/>
      <c r="D64" s="154"/>
      <c r="E64" s="154"/>
      <c r="F64" s="154"/>
      <c r="G64" s="154"/>
      <c r="H64" s="110"/>
      <c r="I64" s="302">
        <f t="shared" si="0"/>
        <v>0</v>
      </c>
      <c r="J64" s="135"/>
      <c r="K64" s="110"/>
      <c r="L64" s="87"/>
      <c r="M64" s="103"/>
      <c r="N64" s="103"/>
      <c r="O64" s="86"/>
      <c r="P64" s="105"/>
      <c r="Q64" s="105"/>
      <c r="R64" s="106"/>
      <c r="S64" s="85"/>
      <c r="T64" s="303">
        <f t="shared" si="1"/>
        <v>0</v>
      </c>
      <c r="U64" s="303">
        <f t="shared" si="2"/>
        <v>0</v>
      </c>
      <c r="V64" s="303">
        <f t="shared" si="3"/>
        <v>0</v>
      </c>
      <c r="W64" s="303">
        <f t="shared" si="4"/>
        <v>0</v>
      </c>
      <c r="X64" s="66"/>
    </row>
    <row r="65" spans="1:24" ht="12.75">
      <c r="A65" s="84"/>
      <c r="B65" s="84"/>
      <c r="C65" s="154"/>
      <c r="D65" s="154"/>
      <c r="E65" s="154"/>
      <c r="F65" s="154"/>
      <c r="G65" s="154"/>
      <c r="H65" s="110"/>
      <c r="I65" s="302">
        <f t="shared" si="0"/>
        <v>0</v>
      </c>
      <c r="J65" s="135"/>
      <c r="K65" s="110"/>
      <c r="L65" s="87"/>
      <c r="M65" s="103"/>
      <c r="N65" s="103"/>
      <c r="O65" s="86"/>
      <c r="P65" s="105"/>
      <c r="Q65" s="105"/>
      <c r="R65" s="106"/>
      <c r="S65" s="85"/>
      <c r="T65" s="303">
        <f t="shared" si="1"/>
        <v>0</v>
      </c>
      <c r="U65" s="303">
        <f t="shared" si="2"/>
        <v>0</v>
      </c>
      <c r="V65" s="303">
        <f t="shared" si="3"/>
        <v>0</v>
      </c>
      <c r="W65" s="303">
        <f t="shared" si="4"/>
        <v>0</v>
      </c>
      <c r="X65" s="66"/>
    </row>
    <row r="66" spans="1:24" ht="12.75">
      <c r="A66" s="84"/>
      <c r="B66" s="84"/>
      <c r="C66" s="154"/>
      <c r="D66" s="154"/>
      <c r="E66" s="154"/>
      <c r="F66" s="154"/>
      <c r="G66" s="154"/>
      <c r="H66" s="110"/>
      <c r="I66" s="302">
        <f t="shared" si="0"/>
        <v>0</v>
      </c>
      <c r="J66" s="135"/>
      <c r="K66" s="110"/>
      <c r="L66" s="87"/>
      <c r="M66" s="103"/>
      <c r="N66" s="103"/>
      <c r="O66" s="86"/>
      <c r="P66" s="105"/>
      <c r="Q66" s="105"/>
      <c r="R66" s="106"/>
      <c r="S66" s="85"/>
      <c r="T66" s="303">
        <f t="shared" si="1"/>
        <v>0</v>
      </c>
      <c r="U66" s="303">
        <f t="shared" si="2"/>
        <v>0</v>
      </c>
      <c r="V66" s="303">
        <f t="shared" si="3"/>
        <v>0</v>
      </c>
      <c r="W66" s="303">
        <f t="shared" si="4"/>
        <v>0</v>
      </c>
      <c r="X66" s="66"/>
    </row>
    <row r="67" spans="1:24" s="112" customFormat="1" ht="12.75">
      <c r="A67" s="84"/>
      <c r="B67" s="84"/>
      <c r="C67" s="154"/>
      <c r="D67" s="154"/>
      <c r="E67" s="154"/>
      <c r="F67" s="154"/>
      <c r="G67" s="154"/>
      <c r="H67" s="110"/>
      <c r="I67" s="302">
        <f t="shared" si="0"/>
        <v>0</v>
      </c>
      <c r="J67" s="135"/>
      <c r="K67" s="110"/>
      <c r="L67" s="87"/>
      <c r="M67" s="103"/>
      <c r="N67" s="103"/>
      <c r="O67" s="86"/>
      <c r="P67" s="105"/>
      <c r="Q67" s="105"/>
      <c r="R67" s="106"/>
      <c r="S67" s="85"/>
      <c r="T67" s="303">
        <f t="shared" si="1"/>
        <v>0</v>
      </c>
      <c r="U67" s="303">
        <f t="shared" si="2"/>
        <v>0</v>
      </c>
      <c r="V67" s="303">
        <f t="shared" si="3"/>
        <v>0</v>
      </c>
      <c r="W67" s="303">
        <f t="shared" si="4"/>
        <v>0</v>
      </c>
      <c r="X67" s="66"/>
    </row>
    <row r="68" spans="1:24" s="112" customFormat="1" ht="12.75">
      <c r="A68" s="84"/>
      <c r="B68" s="84"/>
      <c r="C68" s="154"/>
      <c r="D68" s="154"/>
      <c r="E68" s="154"/>
      <c r="F68" s="154"/>
      <c r="G68" s="154"/>
      <c r="H68" s="110"/>
      <c r="I68" s="302">
        <f t="shared" si="0"/>
        <v>0</v>
      </c>
      <c r="J68" s="135"/>
      <c r="K68" s="110"/>
      <c r="L68" s="87"/>
      <c r="M68" s="103"/>
      <c r="N68" s="103"/>
      <c r="O68" s="86"/>
      <c r="P68" s="105"/>
      <c r="Q68" s="105"/>
      <c r="R68" s="106"/>
      <c r="S68" s="85"/>
      <c r="T68" s="303">
        <f t="shared" si="1"/>
        <v>0</v>
      </c>
      <c r="U68" s="303">
        <f t="shared" si="2"/>
        <v>0</v>
      </c>
      <c r="V68" s="303">
        <f t="shared" si="3"/>
        <v>0</v>
      </c>
      <c r="W68" s="303">
        <f t="shared" si="4"/>
        <v>0</v>
      </c>
      <c r="X68" s="66"/>
    </row>
    <row r="69" spans="1:24" s="112" customFormat="1" ht="12.75">
      <c r="A69" s="84"/>
      <c r="B69" s="84"/>
      <c r="C69" s="154"/>
      <c r="D69" s="154"/>
      <c r="E69" s="154"/>
      <c r="F69" s="154"/>
      <c r="G69" s="154"/>
      <c r="H69" s="110"/>
      <c r="I69" s="302">
        <f t="shared" si="0"/>
        <v>0</v>
      </c>
      <c r="J69" s="135"/>
      <c r="K69" s="110"/>
      <c r="L69" s="87"/>
      <c r="M69" s="103"/>
      <c r="N69" s="103"/>
      <c r="O69" s="86"/>
      <c r="P69" s="105"/>
      <c r="Q69" s="105"/>
      <c r="R69" s="106"/>
      <c r="S69" s="85"/>
      <c r="T69" s="303">
        <f t="shared" si="1"/>
        <v>0</v>
      </c>
      <c r="U69" s="303">
        <f t="shared" si="2"/>
        <v>0</v>
      </c>
      <c r="V69" s="303">
        <f t="shared" si="3"/>
        <v>0</v>
      </c>
      <c r="W69" s="303">
        <f t="shared" si="4"/>
        <v>0</v>
      </c>
      <c r="X69" s="66"/>
    </row>
    <row r="70" spans="1:24" s="112" customFormat="1" ht="12.75">
      <c r="A70" s="84"/>
      <c r="B70" s="84"/>
      <c r="C70" s="154"/>
      <c r="D70" s="154"/>
      <c r="E70" s="154"/>
      <c r="F70" s="154"/>
      <c r="G70" s="154"/>
      <c r="H70" s="110"/>
      <c r="I70" s="302">
        <f t="shared" si="0"/>
        <v>0</v>
      </c>
      <c r="J70" s="135"/>
      <c r="K70" s="110"/>
      <c r="L70" s="87"/>
      <c r="M70" s="103"/>
      <c r="N70" s="103"/>
      <c r="O70" s="86"/>
      <c r="P70" s="105"/>
      <c r="Q70" s="105"/>
      <c r="R70" s="106"/>
      <c r="S70" s="85"/>
      <c r="T70" s="303">
        <f t="shared" si="1"/>
        <v>0</v>
      </c>
      <c r="U70" s="303">
        <f t="shared" si="2"/>
        <v>0</v>
      </c>
      <c r="V70" s="303">
        <f t="shared" si="3"/>
        <v>0</v>
      </c>
      <c r="W70" s="303">
        <f t="shared" si="4"/>
        <v>0</v>
      </c>
      <c r="X70" s="66"/>
    </row>
    <row r="71" spans="1:24" s="112" customFormat="1" ht="12.75">
      <c r="A71" s="84"/>
      <c r="B71" s="84"/>
      <c r="C71" s="154"/>
      <c r="D71" s="154"/>
      <c r="E71" s="154"/>
      <c r="F71" s="154"/>
      <c r="G71" s="154"/>
      <c r="H71" s="110"/>
      <c r="I71" s="302">
        <f t="shared" si="0"/>
        <v>0</v>
      </c>
      <c r="J71" s="135"/>
      <c r="K71" s="110"/>
      <c r="L71" s="87"/>
      <c r="M71" s="103"/>
      <c r="N71" s="103"/>
      <c r="O71" s="86"/>
      <c r="P71" s="105"/>
      <c r="Q71" s="105"/>
      <c r="R71" s="106"/>
      <c r="S71" s="85"/>
      <c r="T71" s="303">
        <f t="shared" si="1"/>
        <v>0</v>
      </c>
      <c r="U71" s="303">
        <f t="shared" si="2"/>
        <v>0</v>
      </c>
      <c r="V71" s="303">
        <f t="shared" si="3"/>
        <v>0</v>
      </c>
      <c r="W71" s="303">
        <f t="shared" si="4"/>
        <v>0</v>
      </c>
      <c r="X71" s="66"/>
    </row>
    <row r="72" spans="1:24" s="112" customFormat="1" ht="12.75">
      <c r="A72" s="84"/>
      <c r="B72" s="84"/>
      <c r="C72" s="154"/>
      <c r="D72" s="154"/>
      <c r="E72" s="154"/>
      <c r="F72" s="154"/>
      <c r="G72" s="154"/>
      <c r="H72" s="110"/>
      <c r="I72" s="302">
        <f t="shared" si="0"/>
        <v>0</v>
      </c>
      <c r="J72" s="135"/>
      <c r="K72" s="110"/>
      <c r="L72" s="87"/>
      <c r="M72" s="103"/>
      <c r="N72" s="103"/>
      <c r="O72" s="86"/>
      <c r="P72" s="105"/>
      <c r="Q72" s="105"/>
      <c r="R72" s="106"/>
      <c r="S72" s="85"/>
      <c r="T72" s="303">
        <f t="shared" si="1"/>
        <v>0</v>
      </c>
      <c r="U72" s="303">
        <f t="shared" si="2"/>
        <v>0</v>
      </c>
      <c r="V72" s="303">
        <f t="shared" si="3"/>
        <v>0</v>
      </c>
      <c r="W72" s="303">
        <f t="shared" si="4"/>
        <v>0</v>
      </c>
      <c r="X72" s="66"/>
    </row>
    <row r="73" spans="1:24" s="112" customFormat="1" ht="12.75">
      <c r="A73" s="84"/>
      <c r="B73" s="84"/>
      <c r="C73" s="154"/>
      <c r="D73" s="154"/>
      <c r="E73" s="154"/>
      <c r="F73" s="154"/>
      <c r="G73" s="154"/>
      <c r="H73" s="110"/>
      <c r="I73" s="302">
        <f t="shared" si="0"/>
        <v>0</v>
      </c>
      <c r="J73" s="135"/>
      <c r="K73" s="110"/>
      <c r="L73" s="87"/>
      <c r="M73" s="103"/>
      <c r="N73" s="103"/>
      <c r="O73" s="86"/>
      <c r="P73" s="105"/>
      <c r="Q73" s="105"/>
      <c r="R73" s="106"/>
      <c r="S73" s="85"/>
      <c r="T73" s="303">
        <f t="shared" si="1"/>
        <v>0</v>
      </c>
      <c r="U73" s="303">
        <f t="shared" si="2"/>
        <v>0</v>
      </c>
      <c r="V73" s="303">
        <f t="shared" si="3"/>
        <v>0</v>
      </c>
      <c r="W73" s="303">
        <f t="shared" si="4"/>
        <v>0</v>
      </c>
      <c r="X73" s="66"/>
    </row>
    <row r="74" spans="1:24" s="112" customFormat="1" ht="12.75">
      <c r="A74" s="84"/>
      <c r="B74" s="84"/>
      <c r="C74" s="154"/>
      <c r="D74" s="154"/>
      <c r="E74" s="154"/>
      <c r="F74" s="154"/>
      <c r="G74" s="154"/>
      <c r="H74" s="110"/>
      <c r="I74" s="302">
        <f t="shared" si="0"/>
        <v>0</v>
      </c>
      <c r="J74" s="135"/>
      <c r="K74" s="110"/>
      <c r="L74" s="87"/>
      <c r="M74" s="103"/>
      <c r="N74" s="103"/>
      <c r="O74" s="86"/>
      <c r="P74" s="105"/>
      <c r="Q74" s="105"/>
      <c r="R74" s="106"/>
      <c r="S74" s="85"/>
      <c r="T74" s="303">
        <f t="shared" si="1"/>
        <v>0</v>
      </c>
      <c r="U74" s="303">
        <f t="shared" si="2"/>
        <v>0</v>
      </c>
      <c r="V74" s="303">
        <f t="shared" si="3"/>
        <v>0</v>
      </c>
      <c r="W74" s="303">
        <f t="shared" si="4"/>
        <v>0</v>
      </c>
      <c r="X74" s="66"/>
    </row>
    <row r="75" spans="1:24" s="112" customFormat="1" ht="12.75">
      <c r="A75" s="84"/>
      <c r="B75" s="84"/>
      <c r="C75" s="154"/>
      <c r="D75" s="154"/>
      <c r="E75" s="154"/>
      <c r="F75" s="154"/>
      <c r="G75" s="154"/>
      <c r="H75" s="110"/>
      <c r="I75" s="302">
        <f t="shared" si="0"/>
        <v>0</v>
      </c>
      <c r="J75" s="135"/>
      <c r="K75" s="110"/>
      <c r="L75" s="87"/>
      <c r="M75" s="103"/>
      <c r="N75" s="103"/>
      <c r="O75" s="86"/>
      <c r="P75" s="105"/>
      <c r="Q75" s="105"/>
      <c r="R75" s="106"/>
      <c r="S75" s="85"/>
      <c r="T75" s="303">
        <f t="shared" si="1"/>
        <v>0</v>
      </c>
      <c r="U75" s="303">
        <f t="shared" si="2"/>
        <v>0</v>
      </c>
      <c r="V75" s="303">
        <f t="shared" si="3"/>
        <v>0</v>
      </c>
      <c r="W75" s="303">
        <f t="shared" si="4"/>
        <v>0</v>
      </c>
      <c r="X75" s="66"/>
    </row>
    <row r="76" spans="1:24" s="112" customFormat="1" ht="12.75">
      <c r="A76" s="84"/>
      <c r="B76" s="84"/>
      <c r="C76" s="154"/>
      <c r="D76" s="154"/>
      <c r="E76" s="154"/>
      <c r="F76" s="154"/>
      <c r="G76" s="154"/>
      <c r="H76" s="110"/>
      <c r="I76" s="302">
        <f t="shared" si="0"/>
        <v>0</v>
      </c>
      <c r="J76" s="135"/>
      <c r="K76" s="110"/>
      <c r="L76" s="87"/>
      <c r="M76" s="103"/>
      <c r="N76" s="103"/>
      <c r="O76" s="86"/>
      <c r="P76" s="105"/>
      <c r="Q76" s="105"/>
      <c r="R76" s="106"/>
      <c r="S76" s="85"/>
      <c r="T76" s="303">
        <f t="shared" si="1"/>
        <v>0</v>
      </c>
      <c r="U76" s="303">
        <f t="shared" si="2"/>
        <v>0</v>
      </c>
      <c r="V76" s="303">
        <f t="shared" si="3"/>
        <v>0</v>
      </c>
      <c r="W76" s="303">
        <f t="shared" si="4"/>
        <v>0</v>
      </c>
      <c r="X76" s="66"/>
    </row>
    <row r="77" spans="1:24" s="112" customFormat="1" ht="12.75">
      <c r="A77" s="84"/>
      <c r="B77" s="84"/>
      <c r="C77" s="154"/>
      <c r="D77" s="154"/>
      <c r="E77" s="154"/>
      <c r="F77" s="154"/>
      <c r="G77" s="154"/>
      <c r="H77" s="110"/>
      <c r="I77" s="302">
        <f t="shared" si="0"/>
        <v>0</v>
      </c>
      <c r="J77" s="135"/>
      <c r="K77" s="110"/>
      <c r="L77" s="87"/>
      <c r="M77" s="103"/>
      <c r="N77" s="103"/>
      <c r="O77" s="86"/>
      <c r="P77" s="105"/>
      <c r="Q77" s="105"/>
      <c r="R77" s="106"/>
      <c r="S77" s="85"/>
      <c r="T77" s="303">
        <f t="shared" si="1"/>
        <v>0</v>
      </c>
      <c r="U77" s="303">
        <f t="shared" si="2"/>
        <v>0</v>
      </c>
      <c r="V77" s="303">
        <f t="shared" si="3"/>
        <v>0</v>
      </c>
      <c r="W77" s="303">
        <f t="shared" si="4"/>
        <v>0</v>
      </c>
      <c r="X77" s="66"/>
    </row>
    <row r="78" spans="1:24" s="112" customFormat="1" ht="12.75">
      <c r="A78" s="84"/>
      <c r="B78" s="84"/>
      <c r="C78" s="154"/>
      <c r="D78" s="154"/>
      <c r="E78" s="154"/>
      <c r="F78" s="154"/>
      <c r="G78" s="154"/>
      <c r="H78" s="110"/>
      <c r="I78" s="302">
        <f t="shared" si="0"/>
        <v>0</v>
      </c>
      <c r="J78" s="135"/>
      <c r="K78" s="110"/>
      <c r="L78" s="87"/>
      <c r="M78" s="103"/>
      <c r="N78" s="103"/>
      <c r="O78" s="86"/>
      <c r="P78" s="105"/>
      <c r="Q78" s="105"/>
      <c r="R78" s="106"/>
      <c r="S78" s="85"/>
      <c r="T78" s="303">
        <f t="shared" si="1"/>
        <v>0</v>
      </c>
      <c r="U78" s="303">
        <f t="shared" si="2"/>
        <v>0</v>
      </c>
      <c r="V78" s="303">
        <f t="shared" si="3"/>
        <v>0</v>
      </c>
      <c r="W78" s="303">
        <f t="shared" si="4"/>
        <v>0</v>
      </c>
      <c r="X78" s="66"/>
    </row>
    <row r="79" spans="1:24" s="112" customFormat="1" ht="12.75">
      <c r="A79" s="84"/>
      <c r="B79" s="84"/>
      <c r="C79" s="154"/>
      <c r="D79" s="154"/>
      <c r="E79" s="154"/>
      <c r="F79" s="154"/>
      <c r="G79" s="154"/>
      <c r="H79" s="110"/>
      <c r="I79" s="302">
        <f t="shared" si="0"/>
        <v>0</v>
      </c>
      <c r="J79" s="135"/>
      <c r="K79" s="110"/>
      <c r="L79" s="87"/>
      <c r="M79" s="103"/>
      <c r="N79" s="103"/>
      <c r="O79" s="86"/>
      <c r="P79" s="105"/>
      <c r="Q79" s="105"/>
      <c r="R79" s="106"/>
      <c r="S79" s="85"/>
      <c r="T79" s="303">
        <f t="shared" si="1"/>
        <v>0</v>
      </c>
      <c r="U79" s="303">
        <f t="shared" si="2"/>
        <v>0</v>
      </c>
      <c r="V79" s="303">
        <f t="shared" si="3"/>
        <v>0</v>
      </c>
      <c r="W79" s="303">
        <f t="shared" si="4"/>
        <v>0</v>
      </c>
      <c r="X79" s="66"/>
    </row>
    <row r="80" spans="1:24" s="112" customFormat="1" ht="12.75">
      <c r="A80" s="84"/>
      <c r="B80" s="84"/>
      <c r="C80" s="154"/>
      <c r="D80" s="154"/>
      <c r="E80" s="154"/>
      <c r="F80" s="154"/>
      <c r="G80" s="154"/>
      <c r="H80" s="110"/>
      <c r="I80" s="302">
        <f t="shared" si="0"/>
        <v>0</v>
      </c>
      <c r="J80" s="135"/>
      <c r="K80" s="110"/>
      <c r="L80" s="87"/>
      <c r="M80" s="103"/>
      <c r="N80" s="103"/>
      <c r="O80" s="86"/>
      <c r="P80" s="105"/>
      <c r="Q80" s="105"/>
      <c r="R80" s="106"/>
      <c r="S80" s="85"/>
      <c r="T80" s="303">
        <f t="shared" si="1"/>
        <v>0</v>
      </c>
      <c r="U80" s="303">
        <f t="shared" si="2"/>
        <v>0</v>
      </c>
      <c r="V80" s="303">
        <f t="shared" si="3"/>
        <v>0</v>
      </c>
      <c r="W80" s="303">
        <f t="shared" si="4"/>
        <v>0</v>
      </c>
      <c r="X80" s="66"/>
    </row>
    <row r="81" spans="1:24" s="112" customFormat="1" ht="12.75">
      <c r="A81" s="84"/>
      <c r="B81" s="84"/>
      <c r="C81" s="154"/>
      <c r="D81" s="154"/>
      <c r="E81" s="154"/>
      <c r="F81" s="154"/>
      <c r="G81" s="154"/>
      <c r="H81" s="110"/>
      <c r="I81" s="302">
        <f t="shared" si="0"/>
        <v>0</v>
      </c>
      <c r="J81" s="135"/>
      <c r="K81" s="110"/>
      <c r="L81" s="87"/>
      <c r="M81" s="103"/>
      <c r="N81" s="103"/>
      <c r="O81" s="86"/>
      <c r="P81" s="105"/>
      <c r="Q81" s="105"/>
      <c r="R81" s="106"/>
      <c r="S81" s="85"/>
      <c r="T81" s="303">
        <f t="shared" si="1"/>
        <v>0</v>
      </c>
      <c r="U81" s="303">
        <f t="shared" si="2"/>
        <v>0</v>
      </c>
      <c r="V81" s="303">
        <f t="shared" si="3"/>
        <v>0</v>
      </c>
      <c r="W81" s="303">
        <f t="shared" si="4"/>
        <v>0</v>
      </c>
      <c r="X81" s="66"/>
    </row>
    <row r="82" spans="1:24" s="112" customFormat="1" ht="12.75">
      <c r="A82" s="84"/>
      <c r="B82" s="84"/>
      <c r="C82" s="154"/>
      <c r="D82" s="154"/>
      <c r="E82" s="154"/>
      <c r="F82" s="154"/>
      <c r="G82" s="154"/>
      <c r="H82" s="110"/>
      <c r="I82" s="302">
        <f t="shared" si="0"/>
        <v>0</v>
      </c>
      <c r="J82" s="135"/>
      <c r="K82" s="110"/>
      <c r="L82" s="87"/>
      <c r="M82" s="103"/>
      <c r="N82" s="103"/>
      <c r="O82" s="86"/>
      <c r="P82" s="105"/>
      <c r="Q82" s="105"/>
      <c r="R82" s="106"/>
      <c r="S82" s="85"/>
      <c r="T82" s="303">
        <f t="shared" si="1"/>
        <v>0</v>
      </c>
      <c r="U82" s="303">
        <f t="shared" si="2"/>
        <v>0</v>
      </c>
      <c r="V82" s="303">
        <f t="shared" si="3"/>
        <v>0</v>
      </c>
      <c r="W82" s="303">
        <f t="shared" si="4"/>
        <v>0</v>
      </c>
      <c r="X82" s="66"/>
    </row>
    <row r="83" spans="1:24" s="112" customFormat="1" ht="12.75">
      <c r="A83" s="84"/>
      <c r="B83" s="84"/>
      <c r="C83" s="154"/>
      <c r="D83" s="154"/>
      <c r="E83" s="154"/>
      <c r="F83" s="154"/>
      <c r="G83" s="154"/>
      <c r="H83" s="110"/>
      <c r="I83" s="302">
        <f t="shared" si="0"/>
        <v>0</v>
      </c>
      <c r="J83" s="135"/>
      <c r="K83" s="110"/>
      <c r="L83" s="87"/>
      <c r="M83" s="103"/>
      <c r="N83" s="103"/>
      <c r="O83" s="86"/>
      <c r="P83" s="105"/>
      <c r="Q83" s="105"/>
      <c r="R83" s="106"/>
      <c r="S83" s="85"/>
      <c r="T83" s="303">
        <f t="shared" si="1"/>
        <v>0</v>
      </c>
      <c r="U83" s="303">
        <f t="shared" si="2"/>
        <v>0</v>
      </c>
      <c r="V83" s="303">
        <f t="shared" si="3"/>
        <v>0</v>
      </c>
      <c r="W83" s="303">
        <f t="shared" si="4"/>
        <v>0</v>
      </c>
      <c r="X83" s="66"/>
    </row>
    <row r="84" spans="1:24" s="112" customFormat="1" ht="12.75">
      <c r="A84" s="84"/>
      <c r="B84" s="84"/>
      <c r="C84" s="154"/>
      <c r="D84" s="154"/>
      <c r="E84" s="154"/>
      <c r="F84" s="154"/>
      <c r="G84" s="154"/>
      <c r="H84" s="110"/>
      <c r="I84" s="302">
        <f t="shared" si="0"/>
        <v>0</v>
      </c>
      <c r="J84" s="135"/>
      <c r="K84" s="110"/>
      <c r="L84" s="87"/>
      <c r="M84" s="103"/>
      <c r="N84" s="103"/>
      <c r="O84" s="86"/>
      <c r="P84" s="105"/>
      <c r="Q84" s="105"/>
      <c r="R84" s="106"/>
      <c r="S84" s="85"/>
      <c r="T84" s="303">
        <f t="shared" si="1"/>
        <v>0</v>
      </c>
      <c r="U84" s="303">
        <f t="shared" si="2"/>
        <v>0</v>
      </c>
      <c r="V84" s="303">
        <f t="shared" si="3"/>
        <v>0</v>
      </c>
      <c r="W84" s="303">
        <f t="shared" si="4"/>
        <v>0</v>
      </c>
      <c r="X84" s="66"/>
    </row>
    <row r="85" spans="1:24" s="112" customFormat="1" ht="12.75">
      <c r="A85" s="84"/>
      <c r="B85" s="84"/>
      <c r="C85" s="154"/>
      <c r="D85" s="154"/>
      <c r="E85" s="154"/>
      <c r="F85" s="154"/>
      <c r="G85" s="154"/>
      <c r="H85" s="110"/>
      <c r="I85" s="302">
        <f>SUM(C85:G85)</f>
        <v>0</v>
      </c>
      <c r="J85" s="135"/>
      <c r="K85" s="110"/>
      <c r="L85" s="87"/>
      <c r="M85" s="103"/>
      <c r="N85" s="103"/>
      <c r="O85" s="86"/>
      <c r="P85" s="105"/>
      <c r="Q85" s="105"/>
      <c r="R85" s="106"/>
      <c r="S85" s="85"/>
      <c r="T85" s="303">
        <f>SUMIF(annexureChallanSrno,A85,annexureTotalDeposit)</f>
        <v>0</v>
      </c>
      <c r="U85" s="303">
        <f>SUMIF(annexureChallanSrno,A85,annexureTDS)</f>
        <v>0</v>
      </c>
      <c r="V85" s="303">
        <f>SUMIF(annexureChallanSrno,A85,annexureSurcharges)</f>
        <v>0</v>
      </c>
      <c r="W85" s="303">
        <f>SUMIF(annexureChallanSrno,A85,annexureEducation)</f>
        <v>0</v>
      </c>
      <c r="X85" s="66"/>
    </row>
    <row r="86" spans="1:24" ht="12.75">
      <c r="A86" s="84"/>
      <c r="B86" s="84"/>
      <c r="C86" s="154"/>
      <c r="D86" s="154"/>
      <c r="E86" s="154"/>
      <c r="F86" s="154"/>
      <c r="G86" s="154"/>
      <c r="H86" s="110"/>
      <c r="I86" s="302">
        <f>SUM(C86:G86)</f>
        <v>0</v>
      </c>
      <c r="J86" s="135"/>
      <c r="K86" s="110"/>
      <c r="L86" s="87"/>
      <c r="M86" s="103"/>
      <c r="N86" s="103"/>
      <c r="O86" s="86"/>
      <c r="P86" s="105"/>
      <c r="Q86" s="105"/>
      <c r="R86" s="106"/>
      <c r="S86" s="85"/>
      <c r="T86" s="303">
        <f>SUMIF(annexureChallanSrno,A86,annexureTotalDeposit)</f>
        <v>0</v>
      </c>
      <c r="U86" s="303">
        <f>SUMIF(annexureChallanSrno,A86,annexureTDS)</f>
        <v>0</v>
      </c>
      <c r="V86" s="303">
        <f>SUMIF(annexureChallanSrno,A86,annexureSurcharges)</f>
        <v>0</v>
      </c>
      <c r="W86" s="303">
        <f>SUMIF(annexureChallanSrno,A86,annexureEducation)</f>
        <v>0</v>
      </c>
      <c r="X86" s="66"/>
    </row>
    <row r="87" spans="1:24" s="112" customFormat="1" ht="12.75">
      <c r="A87" s="84"/>
      <c r="B87" s="84"/>
      <c r="C87" s="154"/>
      <c r="D87" s="154"/>
      <c r="E87" s="154"/>
      <c r="F87" s="154"/>
      <c r="G87" s="154"/>
      <c r="H87" s="110"/>
      <c r="I87" s="302">
        <f aca="true" t="shared" si="5" ref="I87:I125">SUM(C87:G87)</f>
        <v>0</v>
      </c>
      <c r="J87" s="135"/>
      <c r="K87" s="110"/>
      <c r="L87" s="87"/>
      <c r="M87" s="103"/>
      <c r="N87" s="103"/>
      <c r="O87" s="86"/>
      <c r="P87" s="105"/>
      <c r="Q87" s="105"/>
      <c r="R87" s="106"/>
      <c r="S87" s="85"/>
      <c r="T87" s="303">
        <f aca="true" t="shared" si="6" ref="T87:T125">SUMIF(annexureChallanSrno,A87,annexureTotalDeposit)</f>
        <v>0</v>
      </c>
      <c r="U87" s="303">
        <f aca="true" t="shared" si="7" ref="U87:U125">SUMIF(annexureChallanSrno,A87,annexureTDS)</f>
        <v>0</v>
      </c>
      <c r="V87" s="303">
        <f aca="true" t="shared" si="8" ref="V87:V125">SUMIF(annexureChallanSrno,A87,annexureSurcharges)</f>
        <v>0</v>
      </c>
      <c r="W87" s="303">
        <f aca="true" t="shared" si="9" ref="W87:W125">SUMIF(annexureChallanSrno,A87,annexureEducation)</f>
        <v>0</v>
      </c>
      <c r="X87" s="66"/>
    </row>
    <row r="88" spans="1:24" s="112" customFormat="1" ht="12.75">
      <c r="A88" s="84"/>
      <c r="B88" s="84"/>
      <c r="C88" s="154"/>
      <c r="D88" s="154"/>
      <c r="E88" s="154"/>
      <c r="F88" s="154"/>
      <c r="G88" s="154"/>
      <c r="H88" s="110"/>
      <c r="I88" s="302">
        <f t="shared" si="5"/>
        <v>0</v>
      </c>
      <c r="J88" s="135"/>
      <c r="K88" s="110"/>
      <c r="L88" s="87"/>
      <c r="M88" s="103"/>
      <c r="N88" s="103"/>
      <c r="O88" s="86"/>
      <c r="P88" s="105"/>
      <c r="Q88" s="105"/>
      <c r="R88" s="106"/>
      <c r="S88" s="85"/>
      <c r="T88" s="303">
        <f t="shared" si="6"/>
        <v>0</v>
      </c>
      <c r="U88" s="303">
        <f t="shared" si="7"/>
        <v>0</v>
      </c>
      <c r="V88" s="303">
        <f t="shared" si="8"/>
        <v>0</v>
      </c>
      <c r="W88" s="303">
        <f t="shared" si="9"/>
        <v>0</v>
      </c>
      <c r="X88" s="66"/>
    </row>
    <row r="89" spans="1:24" s="112" customFormat="1" ht="12.75">
      <c r="A89" s="84"/>
      <c r="B89" s="84"/>
      <c r="C89" s="154"/>
      <c r="D89" s="154"/>
      <c r="E89" s="154"/>
      <c r="F89" s="154"/>
      <c r="G89" s="154"/>
      <c r="H89" s="110"/>
      <c r="I89" s="302">
        <f t="shared" si="5"/>
        <v>0</v>
      </c>
      <c r="J89" s="135"/>
      <c r="K89" s="110"/>
      <c r="L89" s="87"/>
      <c r="M89" s="103"/>
      <c r="N89" s="103"/>
      <c r="O89" s="86"/>
      <c r="P89" s="105"/>
      <c r="Q89" s="105"/>
      <c r="R89" s="106"/>
      <c r="S89" s="85"/>
      <c r="T89" s="303">
        <f t="shared" si="6"/>
        <v>0</v>
      </c>
      <c r="U89" s="303">
        <f t="shared" si="7"/>
        <v>0</v>
      </c>
      <c r="V89" s="303">
        <f t="shared" si="8"/>
        <v>0</v>
      </c>
      <c r="W89" s="303">
        <f t="shared" si="9"/>
        <v>0</v>
      </c>
      <c r="X89" s="66"/>
    </row>
    <row r="90" spans="1:24" s="112" customFormat="1" ht="12.75">
      <c r="A90" s="84"/>
      <c r="B90" s="84"/>
      <c r="C90" s="154"/>
      <c r="D90" s="154"/>
      <c r="E90" s="154"/>
      <c r="F90" s="154"/>
      <c r="G90" s="154"/>
      <c r="H90" s="110"/>
      <c r="I90" s="302">
        <f t="shared" si="5"/>
        <v>0</v>
      </c>
      <c r="J90" s="135"/>
      <c r="K90" s="110"/>
      <c r="L90" s="87"/>
      <c r="M90" s="103"/>
      <c r="N90" s="103"/>
      <c r="O90" s="86"/>
      <c r="P90" s="105"/>
      <c r="Q90" s="105"/>
      <c r="R90" s="106"/>
      <c r="S90" s="85"/>
      <c r="T90" s="303">
        <f t="shared" si="6"/>
        <v>0</v>
      </c>
      <c r="U90" s="303">
        <f t="shared" si="7"/>
        <v>0</v>
      </c>
      <c r="V90" s="303">
        <f t="shared" si="8"/>
        <v>0</v>
      </c>
      <c r="W90" s="303">
        <f t="shared" si="9"/>
        <v>0</v>
      </c>
      <c r="X90" s="66"/>
    </row>
    <row r="91" spans="1:24" s="112" customFormat="1" ht="12.75">
      <c r="A91" s="84"/>
      <c r="B91" s="84"/>
      <c r="C91" s="154"/>
      <c r="D91" s="154"/>
      <c r="E91" s="154"/>
      <c r="F91" s="154"/>
      <c r="G91" s="154"/>
      <c r="H91" s="110"/>
      <c r="I91" s="302">
        <f t="shared" si="5"/>
        <v>0</v>
      </c>
      <c r="J91" s="135"/>
      <c r="K91" s="110"/>
      <c r="L91" s="87"/>
      <c r="M91" s="103"/>
      <c r="N91" s="103"/>
      <c r="O91" s="86"/>
      <c r="P91" s="105"/>
      <c r="Q91" s="105"/>
      <c r="R91" s="106"/>
      <c r="S91" s="85"/>
      <c r="T91" s="303">
        <f t="shared" si="6"/>
        <v>0</v>
      </c>
      <c r="U91" s="303">
        <f t="shared" si="7"/>
        <v>0</v>
      </c>
      <c r="V91" s="303">
        <f t="shared" si="8"/>
        <v>0</v>
      </c>
      <c r="W91" s="303">
        <f t="shared" si="9"/>
        <v>0</v>
      </c>
      <c r="X91" s="66"/>
    </row>
    <row r="92" spans="1:24" s="112" customFormat="1" ht="12.75">
      <c r="A92" s="84"/>
      <c r="B92" s="84"/>
      <c r="C92" s="154"/>
      <c r="D92" s="154"/>
      <c r="E92" s="154"/>
      <c r="F92" s="154"/>
      <c r="G92" s="154"/>
      <c r="H92" s="110"/>
      <c r="I92" s="302">
        <f t="shared" si="5"/>
        <v>0</v>
      </c>
      <c r="J92" s="135"/>
      <c r="K92" s="110"/>
      <c r="L92" s="87"/>
      <c r="M92" s="103"/>
      <c r="N92" s="103"/>
      <c r="O92" s="86"/>
      <c r="P92" s="105"/>
      <c r="Q92" s="105"/>
      <c r="R92" s="106"/>
      <c r="S92" s="85"/>
      <c r="T92" s="303">
        <f t="shared" si="6"/>
        <v>0</v>
      </c>
      <c r="U92" s="303">
        <f t="shared" si="7"/>
        <v>0</v>
      </c>
      <c r="V92" s="303">
        <f t="shared" si="8"/>
        <v>0</v>
      </c>
      <c r="W92" s="303">
        <f t="shared" si="9"/>
        <v>0</v>
      </c>
      <c r="X92" s="66"/>
    </row>
    <row r="93" spans="1:24" s="112" customFormat="1" ht="12.75">
      <c r="A93" s="84"/>
      <c r="B93" s="84"/>
      <c r="C93" s="154"/>
      <c r="D93" s="154"/>
      <c r="E93" s="154"/>
      <c r="F93" s="154"/>
      <c r="G93" s="154"/>
      <c r="H93" s="110"/>
      <c r="I93" s="302">
        <f t="shared" si="5"/>
        <v>0</v>
      </c>
      <c r="J93" s="135"/>
      <c r="K93" s="110"/>
      <c r="L93" s="87"/>
      <c r="M93" s="103"/>
      <c r="N93" s="103"/>
      <c r="O93" s="86"/>
      <c r="P93" s="105"/>
      <c r="Q93" s="105"/>
      <c r="R93" s="106"/>
      <c r="S93" s="85"/>
      <c r="T93" s="303">
        <f t="shared" si="6"/>
        <v>0</v>
      </c>
      <c r="U93" s="303">
        <f t="shared" si="7"/>
        <v>0</v>
      </c>
      <c r="V93" s="303">
        <f t="shared" si="8"/>
        <v>0</v>
      </c>
      <c r="W93" s="303">
        <f t="shared" si="9"/>
        <v>0</v>
      </c>
      <c r="X93" s="66"/>
    </row>
    <row r="94" spans="1:24" s="112" customFormat="1" ht="12.75">
      <c r="A94" s="84"/>
      <c r="B94" s="84"/>
      <c r="C94" s="154"/>
      <c r="D94" s="154"/>
      <c r="E94" s="154"/>
      <c r="F94" s="154"/>
      <c r="G94" s="154"/>
      <c r="H94" s="110"/>
      <c r="I94" s="302">
        <f t="shared" si="5"/>
        <v>0</v>
      </c>
      <c r="J94" s="135"/>
      <c r="K94" s="110"/>
      <c r="L94" s="87"/>
      <c r="M94" s="103"/>
      <c r="N94" s="103"/>
      <c r="O94" s="86"/>
      <c r="P94" s="105"/>
      <c r="Q94" s="105"/>
      <c r="R94" s="106"/>
      <c r="S94" s="85"/>
      <c r="T94" s="303">
        <f t="shared" si="6"/>
        <v>0</v>
      </c>
      <c r="U94" s="303">
        <f t="shared" si="7"/>
        <v>0</v>
      </c>
      <c r="V94" s="303">
        <f t="shared" si="8"/>
        <v>0</v>
      </c>
      <c r="W94" s="303">
        <f t="shared" si="9"/>
        <v>0</v>
      </c>
      <c r="X94" s="66"/>
    </row>
    <row r="95" spans="1:24" s="112" customFormat="1" ht="12.75">
      <c r="A95" s="84"/>
      <c r="B95" s="84"/>
      <c r="C95" s="154"/>
      <c r="D95" s="154"/>
      <c r="E95" s="154"/>
      <c r="F95" s="154"/>
      <c r="G95" s="154"/>
      <c r="H95" s="110"/>
      <c r="I95" s="302">
        <f t="shared" si="5"/>
        <v>0</v>
      </c>
      <c r="J95" s="135"/>
      <c r="K95" s="110"/>
      <c r="L95" s="87"/>
      <c r="M95" s="103"/>
      <c r="N95" s="103"/>
      <c r="O95" s="86"/>
      <c r="P95" s="105"/>
      <c r="Q95" s="105"/>
      <c r="R95" s="106"/>
      <c r="S95" s="85"/>
      <c r="T95" s="303">
        <f t="shared" si="6"/>
        <v>0</v>
      </c>
      <c r="U95" s="303">
        <f t="shared" si="7"/>
        <v>0</v>
      </c>
      <c r="V95" s="303">
        <f t="shared" si="8"/>
        <v>0</v>
      </c>
      <c r="W95" s="303">
        <f t="shared" si="9"/>
        <v>0</v>
      </c>
      <c r="X95" s="66"/>
    </row>
    <row r="96" spans="1:24" s="112" customFormat="1" ht="12.75">
      <c r="A96" s="84"/>
      <c r="B96" s="84"/>
      <c r="C96" s="154"/>
      <c r="D96" s="154"/>
      <c r="E96" s="154"/>
      <c r="F96" s="154"/>
      <c r="G96" s="154"/>
      <c r="H96" s="110"/>
      <c r="I96" s="302">
        <f t="shared" si="5"/>
        <v>0</v>
      </c>
      <c r="J96" s="135"/>
      <c r="K96" s="110"/>
      <c r="L96" s="87"/>
      <c r="M96" s="103"/>
      <c r="N96" s="103"/>
      <c r="O96" s="86"/>
      <c r="P96" s="105"/>
      <c r="Q96" s="105"/>
      <c r="R96" s="106"/>
      <c r="S96" s="85"/>
      <c r="T96" s="303">
        <f t="shared" si="6"/>
        <v>0</v>
      </c>
      <c r="U96" s="303">
        <f t="shared" si="7"/>
        <v>0</v>
      </c>
      <c r="V96" s="303">
        <f t="shared" si="8"/>
        <v>0</v>
      </c>
      <c r="W96" s="303">
        <f t="shared" si="9"/>
        <v>0</v>
      </c>
      <c r="X96" s="66"/>
    </row>
    <row r="97" spans="1:24" s="112" customFormat="1" ht="12.75">
      <c r="A97" s="84"/>
      <c r="B97" s="84"/>
      <c r="C97" s="154"/>
      <c r="D97" s="154"/>
      <c r="E97" s="154"/>
      <c r="F97" s="154"/>
      <c r="G97" s="154"/>
      <c r="H97" s="110"/>
      <c r="I97" s="302">
        <f t="shared" si="5"/>
        <v>0</v>
      </c>
      <c r="J97" s="135"/>
      <c r="K97" s="110"/>
      <c r="L97" s="87"/>
      <c r="M97" s="103"/>
      <c r="N97" s="103"/>
      <c r="O97" s="86"/>
      <c r="P97" s="105"/>
      <c r="Q97" s="105"/>
      <c r="R97" s="106"/>
      <c r="S97" s="85"/>
      <c r="T97" s="303">
        <f t="shared" si="6"/>
        <v>0</v>
      </c>
      <c r="U97" s="303">
        <f t="shared" si="7"/>
        <v>0</v>
      </c>
      <c r="V97" s="303">
        <f t="shared" si="8"/>
        <v>0</v>
      </c>
      <c r="W97" s="303">
        <f t="shared" si="9"/>
        <v>0</v>
      </c>
      <c r="X97" s="66"/>
    </row>
    <row r="98" spans="1:24" ht="12.75">
      <c r="A98" s="84"/>
      <c r="B98" s="84"/>
      <c r="C98" s="154"/>
      <c r="D98" s="154"/>
      <c r="E98" s="154"/>
      <c r="F98" s="154"/>
      <c r="G98" s="154"/>
      <c r="H98" s="110"/>
      <c r="I98" s="302">
        <f t="shared" si="5"/>
        <v>0</v>
      </c>
      <c r="J98" s="135"/>
      <c r="K98" s="110"/>
      <c r="L98" s="87"/>
      <c r="M98" s="103"/>
      <c r="N98" s="103"/>
      <c r="O98" s="86"/>
      <c r="P98" s="105"/>
      <c r="Q98" s="105"/>
      <c r="R98" s="106"/>
      <c r="S98" s="85"/>
      <c r="T98" s="303">
        <f t="shared" si="6"/>
        <v>0</v>
      </c>
      <c r="U98" s="303">
        <f t="shared" si="7"/>
        <v>0</v>
      </c>
      <c r="V98" s="303">
        <f t="shared" si="8"/>
        <v>0</v>
      </c>
      <c r="W98" s="303">
        <f t="shared" si="9"/>
        <v>0</v>
      </c>
      <c r="X98" s="66"/>
    </row>
    <row r="99" spans="1:24" ht="12.75">
      <c r="A99" s="84"/>
      <c r="B99" s="84"/>
      <c r="C99" s="154"/>
      <c r="D99" s="154"/>
      <c r="E99" s="154"/>
      <c r="F99" s="154"/>
      <c r="G99" s="154"/>
      <c r="H99" s="110"/>
      <c r="I99" s="302">
        <f t="shared" si="5"/>
        <v>0</v>
      </c>
      <c r="J99" s="135"/>
      <c r="K99" s="110"/>
      <c r="L99" s="87"/>
      <c r="M99" s="103"/>
      <c r="N99" s="103"/>
      <c r="O99" s="86"/>
      <c r="P99" s="105"/>
      <c r="Q99" s="105"/>
      <c r="R99" s="106"/>
      <c r="S99" s="85"/>
      <c r="T99" s="303">
        <f t="shared" si="6"/>
        <v>0</v>
      </c>
      <c r="U99" s="303">
        <f t="shared" si="7"/>
        <v>0</v>
      </c>
      <c r="V99" s="303">
        <f t="shared" si="8"/>
        <v>0</v>
      </c>
      <c r="W99" s="303">
        <f t="shared" si="9"/>
        <v>0</v>
      </c>
      <c r="X99" s="66"/>
    </row>
    <row r="100" spans="1:24" ht="12.75">
      <c r="A100" s="84"/>
      <c r="B100" s="84"/>
      <c r="C100" s="154"/>
      <c r="D100" s="154"/>
      <c r="E100" s="154"/>
      <c r="F100" s="154"/>
      <c r="G100" s="154"/>
      <c r="H100" s="110"/>
      <c r="I100" s="302">
        <f t="shared" si="5"/>
        <v>0</v>
      </c>
      <c r="J100" s="135"/>
      <c r="K100" s="110"/>
      <c r="L100" s="87"/>
      <c r="M100" s="103"/>
      <c r="N100" s="103"/>
      <c r="O100" s="86"/>
      <c r="P100" s="105"/>
      <c r="Q100" s="105"/>
      <c r="R100" s="106"/>
      <c r="S100" s="85"/>
      <c r="T100" s="303">
        <f t="shared" si="6"/>
        <v>0</v>
      </c>
      <c r="U100" s="303">
        <f t="shared" si="7"/>
        <v>0</v>
      </c>
      <c r="V100" s="303">
        <f t="shared" si="8"/>
        <v>0</v>
      </c>
      <c r="W100" s="303">
        <f t="shared" si="9"/>
        <v>0</v>
      </c>
      <c r="X100" s="66"/>
    </row>
    <row r="101" spans="1:24" ht="12.75">
      <c r="A101" s="84"/>
      <c r="B101" s="84"/>
      <c r="C101" s="154"/>
      <c r="D101" s="154"/>
      <c r="E101" s="154"/>
      <c r="F101" s="154"/>
      <c r="G101" s="154"/>
      <c r="H101" s="110"/>
      <c r="I101" s="302">
        <f t="shared" si="5"/>
        <v>0</v>
      </c>
      <c r="J101" s="135"/>
      <c r="K101" s="110"/>
      <c r="L101" s="87"/>
      <c r="M101" s="103"/>
      <c r="N101" s="103"/>
      <c r="O101" s="86"/>
      <c r="P101" s="105"/>
      <c r="Q101" s="105"/>
      <c r="R101" s="106"/>
      <c r="S101" s="85"/>
      <c r="T101" s="303">
        <f t="shared" si="6"/>
        <v>0</v>
      </c>
      <c r="U101" s="303">
        <f t="shared" si="7"/>
        <v>0</v>
      </c>
      <c r="V101" s="303">
        <f t="shared" si="8"/>
        <v>0</v>
      </c>
      <c r="W101" s="303">
        <f t="shared" si="9"/>
        <v>0</v>
      </c>
      <c r="X101" s="66"/>
    </row>
    <row r="102" spans="1:24" ht="12.75">
      <c r="A102" s="84"/>
      <c r="B102" s="84"/>
      <c r="C102" s="154"/>
      <c r="D102" s="154"/>
      <c r="E102" s="154"/>
      <c r="F102" s="154"/>
      <c r="G102" s="154"/>
      <c r="H102" s="110"/>
      <c r="I102" s="302">
        <f t="shared" si="5"/>
        <v>0</v>
      </c>
      <c r="J102" s="135"/>
      <c r="K102" s="110"/>
      <c r="L102" s="87"/>
      <c r="M102" s="103"/>
      <c r="N102" s="103"/>
      <c r="O102" s="86"/>
      <c r="P102" s="105"/>
      <c r="Q102" s="105"/>
      <c r="R102" s="106"/>
      <c r="S102" s="85"/>
      <c r="T102" s="303">
        <f t="shared" si="6"/>
        <v>0</v>
      </c>
      <c r="U102" s="303">
        <f t="shared" si="7"/>
        <v>0</v>
      </c>
      <c r="V102" s="303">
        <f t="shared" si="8"/>
        <v>0</v>
      </c>
      <c r="W102" s="303">
        <f t="shared" si="9"/>
        <v>0</v>
      </c>
      <c r="X102" s="66"/>
    </row>
    <row r="103" spans="1:24" ht="12.75">
      <c r="A103" s="84"/>
      <c r="B103" s="84"/>
      <c r="C103" s="154"/>
      <c r="D103" s="154"/>
      <c r="E103" s="154"/>
      <c r="F103" s="154"/>
      <c r="G103" s="154"/>
      <c r="H103" s="110"/>
      <c r="I103" s="302">
        <f t="shared" si="5"/>
        <v>0</v>
      </c>
      <c r="J103" s="135"/>
      <c r="K103" s="110"/>
      <c r="L103" s="87"/>
      <c r="M103" s="103"/>
      <c r="N103" s="103"/>
      <c r="O103" s="86"/>
      <c r="P103" s="105"/>
      <c r="Q103" s="105"/>
      <c r="R103" s="106"/>
      <c r="S103" s="85"/>
      <c r="T103" s="303">
        <f t="shared" si="6"/>
        <v>0</v>
      </c>
      <c r="U103" s="303">
        <f t="shared" si="7"/>
        <v>0</v>
      </c>
      <c r="V103" s="303">
        <f t="shared" si="8"/>
        <v>0</v>
      </c>
      <c r="W103" s="303">
        <f t="shared" si="9"/>
        <v>0</v>
      </c>
      <c r="X103" s="66"/>
    </row>
    <row r="104" spans="1:24" ht="12.75">
      <c r="A104" s="84"/>
      <c r="B104" s="84"/>
      <c r="C104" s="154"/>
      <c r="D104" s="154"/>
      <c r="E104" s="154"/>
      <c r="F104" s="154"/>
      <c r="G104" s="154"/>
      <c r="H104" s="110"/>
      <c r="I104" s="302">
        <f t="shared" si="5"/>
        <v>0</v>
      </c>
      <c r="J104" s="135"/>
      <c r="K104" s="110"/>
      <c r="L104" s="87"/>
      <c r="M104" s="103"/>
      <c r="N104" s="103"/>
      <c r="O104" s="86"/>
      <c r="P104" s="105"/>
      <c r="Q104" s="105"/>
      <c r="R104" s="106"/>
      <c r="S104" s="85"/>
      <c r="T104" s="303">
        <f t="shared" si="6"/>
        <v>0</v>
      </c>
      <c r="U104" s="303">
        <f t="shared" si="7"/>
        <v>0</v>
      </c>
      <c r="V104" s="303">
        <f t="shared" si="8"/>
        <v>0</v>
      </c>
      <c r="W104" s="303">
        <f t="shared" si="9"/>
        <v>0</v>
      </c>
      <c r="X104" s="66"/>
    </row>
    <row r="105" spans="1:24" ht="12.75">
      <c r="A105" s="84"/>
      <c r="B105" s="84"/>
      <c r="C105" s="154"/>
      <c r="D105" s="154"/>
      <c r="E105" s="154"/>
      <c r="F105" s="154"/>
      <c r="G105" s="154"/>
      <c r="H105" s="110"/>
      <c r="I105" s="302">
        <f t="shared" si="5"/>
        <v>0</v>
      </c>
      <c r="J105" s="135"/>
      <c r="K105" s="110"/>
      <c r="L105" s="87"/>
      <c r="M105" s="103"/>
      <c r="N105" s="103"/>
      <c r="O105" s="86"/>
      <c r="P105" s="105"/>
      <c r="Q105" s="105"/>
      <c r="R105" s="106"/>
      <c r="S105" s="85"/>
      <c r="T105" s="303">
        <f t="shared" si="6"/>
        <v>0</v>
      </c>
      <c r="U105" s="303">
        <f t="shared" si="7"/>
        <v>0</v>
      </c>
      <c r="V105" s="303">
        <f t="shared" si="8"/>
        <v>0</v>
      </c>
      <c r="W105" s="303">
        <f t="shared" si="9"/>
        <v>0</v>
      </c>
      <c r="X105" s="66"/>
    </row>
    <row r="106" spans="1:24" ht="12.75">
      <c r="A106" s="84"/>
      <c r="B106" s="84"/>
      <c r="C106" s="154"/>
      <c r="D106" s="154"/>
      <c r="E106" s="154"/>
      <c r="F106" s="154"/>
      <c r="G106" s="154"/>
      <c r="H106" s="110"/>
      <c r="I106" s="302">
        <f t="shared" si="5"/>
        <v>0</v>
      </c>
      <c r="J106" s="135"/>
      <c r="K106" s="110"/>
      <c r="L106" s="87"/>
      <c r="M106" s="103"/>
      <c r="N106" s="103"/>
      <c r="O106" s="86"/>
      <c r="P106" s="105"/>
      <c r="Q106" s="105"/>
      <c r="R106" s="106"/>
      <c r="S106" s="85"/>
      <c r="T106" s="303">
        <f t="shared" si="6"/>
        <v>0</v>
      </c>
      <c r="U106" s="303">
        <f t="shared" si="7"/>
        <v>0</v>
      </c>
      <c r="V106" s="303">
        <f t="shared" si="8"/>
        <v>0</v>
      </c>
      <c r="W106" s="303">
        <f t="shared" si="9"/>
        <v>0</v>
      </c>
      <c r="X106" s="66"/>
    </row>
    <row r="107" spans="1:24" s="112" customFormat="1" ht="12.75">
      <c r="A107" s="84"/>
      <c r="B107" s="84"/>
      <c r="C107" s="154"/>
      <c r="D107" s="154"/>
      <c r="E107" s="154"/>
      <c r="F107" s="154"/>
      <c r="G107" s="154"/>
      <c r="H107" s="110"/>
      <c r="I107" s="302">
        <f t="shared" si="5"/>
        <v>0</v>
      </c>
      <c r="J107" s="135"/>
      <c r="K107" s="110"/>
      <c r="L107" s="87"/>
      <c r="M107" s="103"/>
      <c r="N107" s="103"/>
      <c r="O107" s="86"/>
      <c r="P107" s="105"/>
      <c r="Q107" s="105"/>
      <c r="R107" s="106"/>
      <c r="S107" s="85"/>
      <c r="T107" s="303">
        <f t="shared" si="6"/>
        <v>0</v>
      </c>
      <c r="U107" s="303">
        <f t="shared" si="7"/>
        <v>0</v>
      </c>
      <c r="V107" s="303">
        <f t="shared" si="8"/>
        <v>0</v>
      </c>
      <c r="W107" s="303">
        <f t="shared" si="9"/>
        <v>0</v>
      </c>
      <c r="X107" s="66"/>
    </row>
    <row r="108" spans="1:24" s="112" customFormat="1" ht="12.75">
      <c r="A108" s="84"/>
      <c r="B108" s="84"/>
      <c r="C108" s="154"/>
      <c r="D108" s="154"/>
      <c r="E108" s="154"/>
      <c r="F108" s="154"/>
      <c r="G108" s="154"/>
      <c r="H108" s="110"/>
      <c r="I108" s="302">
        <f t="shared" si="5"/>
        <v>0</v>
      </c>
      <c r="J108" s="135"/>
      <c r="K108" s="110"/>
      <c r="L108" s="87"/>
      <c r="M108" s="103"/>
      <c r="N108" s="103"/>
      <c r="O108" s="86"/>
      <c r="P108" s="105"/>
      <c r="Q108" s="105"/>
      <c r="R108" s="106"/>
      <c r="S108" s="85"/>
      <c r="T108" s="303">
        <f t="shared" si="6"/>
        <v>0</v>
      </c>
      <c r="U108" s="303">
        <f t="shared" si="7"/>
        <v>0</v>
      </c>
      <c r="V108" s="303">
        <f t="shared" si="8"/>
        <v>0</v>
      </c>
      <c r="W108" s="303">
        <f t="shared" si="9"/>
        <v>0</v>
      </c>
      <c r="X108" s="66"/>
    </row>
    <row r="109" spans="1:24" s="112" customFormat="1" ht="12.75">
      <c r="A109" s="84"/>
      <c r="B109" s="84"/>
      <c r="C109" s="154"/>
      <c r="D109" s="154"/>
      <c r="E109" s="154"/>
      <c r="F109" s="154"/>
      <c r="G109" s="154"/>
      <c r="H109" s="110"/>
      <c r="I109" s="302">
        <f t="shared" si="5"/>
        <v>0</v>
      </c>
      <c r="J109" s="135"/>
      <c r="K109" s="110"/>
      <c r="L109" s="87"/>
      <c r="M109" s="103"/>
      <c r="N109" s="103"/>
      <c r="O109" s="86"/>
      <c r="P109" s="105"/>
      <c r="Q109" s="105"/>
      <c r="R109" s="106"/>
      <c r="S109" s="85"/>
      <c r="T109" s="303">
        <f t="shared" si="6"/>
        <v>0</v>
      </c>
      <c r="U109" s="303">
        <f t="shared" si="7"/>
        <v>0</v>
      </c>
      <c r="V109" s="303">
        <f t="shared" si="8"/>
        <v>0</v>
      </c>
      <c r="W109" s="303">
        <f t="shared" si="9"/>
        <v>0</v>
      </c>
      <c r="X109" s="66"/>
    </row>
    <row r="110" spans="1:24" s="112" customFormat="1" ht="12.75">
      <c r="A110" s="84"/>
      <c r="B110" s="84"/>
      <c r="C110" s="154"/>
      <c r="D110" s="154"/>
      <c r="E110" s="154"/>
      <c r="F110" s="154"/>
      <c r="G110" s="154"/>
      <c r="H110" s="110"/>
      <c r="I110" s="302">
        <f t="shared" si="5"/>
        <v>0</v>
      </c>
      <c r="J110" s="135"/>
      <c r="K110" s="110"/>
      <c r="L110" s="87"/>
      <c r="M110" s="103"/>
      <c r="N110" s="103"/>
      <c r="O110" s="86"/>
      <c r="P110" s="105"/>
      <c r="Q110" s="105"/>
      <c r="R110" s="106"/>
      <c r="S110" s="85"/>
      <c r="T110" s="303">
        <f t="shared" si="6"/>
        <v>0</v>
      </c>
      <c r="U110" s="303">
        <f t="shared" si="7"/>
        <v>0</v>
      </c>
      <c r="V110" s="303">
        <f t="shared" si="8"/>
        <v>0</v>
      </c>
      <c r="W110" s="303">
        <f t="shared" si="9"/>
        <v>0</v>
      </c>
      <c r="X110" s="66"/>
    </row>
    <row r="111" spans="1:24" s="112" customFormat="1" ht="12.75">
      <c r="A111" s="84"/>
      <c r="B111" s="84"/>
      <c r="C111" s="154"/>
      <c r="D111" s="154"/>
      <c r="E111" s="154"/>
      <c r="F111" s="154"/>
      <c r="G111" s="154"/>
      <c r="H111" s="110"/>
      <c r="I111" s="302">
        <f t="shared" si="5"/>
        <v>0</v>
      </c>
      <c r="J111" s="135"/>
      <c r="K111" s="110"/>
      <c r="L111" s="87"/>
      <c r="M111" s="103"/>
      <c r="N111" s="103"/>
      <c r="O111" s="86"/>
      <c r="P111" s="105"/>
      <c r="Q111" s="105"/>
      <c r="R111" s="106"/>
      <c r="S111" s="85"/>
      <c r="T111" s="303">
        <f t="shared" si="6"/>
        <v>0</v>
      </c>
      <c r="U111" s="303">
        <f t="shared" si="7"/>
        <v>0</v>
      </c>
      <c r="V111" s="303">
        <f t="shared" si="8"/>
        <v>0</v>
      </c>
      <c r="W111" s="303">
        <f t="shared" si="9"/>
        <v>0</v>
      </c>
      <c r="X111" s="66"/>
    </row>
    <row r="112" spans="1:24" s="112" customFormat="1" ht="12.75">
      <c r="A112" s="84"/>
      <c r="B112" s="84"/>
      <c r="C112" s="154"/>
      <c r="D112" s="154"/>
      <c r="E112" s="154"/>
      <c r="F112" s="154"/>
      <c r="G112" s="154"/>
      <c r="H112" s="110"/>
      <c r="I112" s="302">
        <f t="shared" si="5"/>
        <v>0</v>
      </c>
      <c r="J112" s="135"/>
      <c r="K112" s="110"/>
      <c r="L112" s="87"/>
      <c r="M112" s="103"/>
      <c r="N112" s="103"/>
      <c r="O112" s="86"/>
      <c r="P112" s="105"/>
      <c r="Q112" s="105"/>
      <c r="R112" s="106"/>
      <c r="S112" s="85"/>
      <c r="T112" s="303">
        <f t="shared" si="6"/>
        <v>0</v>
      </c>
      <c r="U112" s="303">
        <f t="shared" si="7"/>
        <v>0</v>
      </c>
      <c r="V112" s="303">
        <f t="shared" si="8"/>
        <v>0</v>
      </c>
      <c r="W112" s="303">
        <f t="shared" si="9"/>
        <v>0</v>
      </c>
      <c r="X112" s="66"/>
    </row>
    <row r="113" spans="1:24" s="112" customFormat="1" ht="12.75">
      <c r="A113" s="84"/>
      <c r="B113" s="84"/>
      <c r="C113" s="154"/>
      <c r="D113" s="154"/>
      <c r="E113" s="154"/>
      <c r="F113" s="154"/>
      <c r="G113" s="154"/>
      <c r="H113" s="110"/>
      <c r="I113" s="302">
        <f t="shared" si="5"/>
        <v>0</v>
      </c>
      <c r="J113" s="135"/>
      <c r="K113" s="110"/>
      <c r="L113" s="87"/>
      <c r="M113" s="103"/>
      <c r="N113" s="103"/>
      <c r="O113" s="86"/>
      <c r="P113" s="105"/>
      <c r="Q113" s="105"/>
      <c r="R113" s="106"/>
      <c r="S113" s="85"/>
      <c r="T113" s="303">
        <f t="shared" si="6"/>
        <v>0</v>
      </c>
      <c r="U113" s="303">
        <f t="shared" si="7"/>
        <v>0</v>
      </c>
      <c r="V113" s="303">
        <f t="shared" si="8"/>
        <v>0</v>
      </c>
      <c r="W113" s="303">
        <f t="shared" si="9"/>
        <v>0</v>
      </c>
      <c r="X113" s="66"/>
    </row>
    <row r="114" spans="1:24" s="112" customFormat="1" ht="12.75">
      <c r="A114" s="84"/>
      <c r="B114" s="84"/>
      <c r="C114" s="154"/>
      <c r="D114" s="154"/>
      <c r="E114" s="154"/>
      <c r="F114" s="154"/>
      <c r="G114" s="154"/>
      <c r="H114" s="110"/>
      <c r="I114" s="302">
        <f t="shared" si="5"/>
        <v>0</v>
      </c>
      <c r="J114" s="135"/>
      <c r="K114" s="110"/>
      <c r="L114" s="87"/>
      <c r="M114" s="103"/>
      <c r="N114" s="103"/>
      <c r="O114" s="86"/>
      <c r="P114" s="105"/>
      <c r="Q114" s="105"/>
      <c r="R114" s="106"/>
      <c r="S114" s="85"/>
      <c r="T114" s="303">
        <f t="shared" si="6"/>
        <v>0</v>
      </c>
      <c r="U114" s="303">
        <f t="shared" si="7"/>
        <v>0</v>
      </c>
      <c r="V114" s="303">
        <f t="shared" si="8"/>
        <v>0</v>
      </c>
      <c r="W114" s="303">
        <f t="shared" si="9"/>
        <v>0</v>
      </c>
      <c r="X114" s="66"/>
    </row>
    <row r="115" spans="1:24" s="112" customFormat="1" ht="12.75">
      <c r="A115" s="84"/>
      <c r="B115" s="84"/>
      <c r="C115" s="154"/>
      <c r="D115" s="154"/>
      <c r="E115" s="154"/>
      <c r="F115" s="154"/>
      <c r="G115" s="154"/>
      <c r="H115" s="110"/>
      <c r="I115" s="302">
        <f t="shared" si="5"/>
        <v>0</v>
      </c>
      <c r="J115" s="135"/>
      <c r="K115" s="110"/>
      <c r="L115" s="87"/>
      <c r="M115" s="103"/>
      <c r="N115" s="103"/>
      <c r="O115" s="86"/>
      <c r="P115" s="105"/>
      <c r="Q115" s="105"/>
      <c r="R115" s="106"/>
      <c r="S115" s="85"/>
      <c r="T115" s="303">
        <f t="shared" si="6"/>
        <v>0</v>
      </c>
      <c r="U115" s="303">
        <f t="shared" si="7"/>
        <v>0</v>
      </c>
      <c r="V115" s="303">
        <f t="shared" si="8"/>
        <v>0</v>
      </c>
      <c r="W115" s="303">
        <f t="shared" si="9"/>
        <v>0</v>
      </c>
      <c r="X115" s="66"/>
    </row>
    <row r="116" spans="1:24" s="112" customFormat="1" ht="12.75">
      <c r="A116" s="84"/>
      <c r="B116" s="84"/>
      <c r="C116" s="154"/>
      <c r="D116" s="154"/>
      <c r="E116" s="154"/>
      <c r="F116" s="154"/>
      <c r="G116" s="154"/>
      <c r="H116" s="110"/>
      <c r="I116" s="302">
        <f t="shared" si="5"/>
        <v>0</v>
      </c>
      <c r="J116" s="135"/>
      <c r="K116" s="110"/>
      <c r="L116" s="87"/>
      <c r="M116" s="103"/>
      <c r="N116" s="103"/>
      <c r="O116" s="86"/>
      <c r="P116" s="105"/>
      <c r="Q116" s="105"/>
      <c r="R116" s="106"/>
      <c r="S116" s="85"/>
      <c r="T116" s="303">
        <f t="shared" si="6"/>
        <v>0</v>
      </c>
      <c r="U116" s="303">
        <f t="shared" si="7"/>
        <v>0</v>
      </c>
      <c r="V116" s="303">
        <f t="shared" si="8"/>
        <v>0</v>
      </c>
      <c r="W116" s="303">
        <f t="shared" si="9"/>
        <v>0</v>
      </c>
      <c r="X116" s="66"/>
    </row>
    <row r="117" spans="1:24" s="112" customFormat="1" ht="12.75">
      <c r="A117" s="84"/>
      <c r="B117" s="84"/>
      <c r="C117" s="154"/>
      <c r="D117" s="154"/>
      <c r="E117" s="154"/>
      <c r="F117" s="154"/>
      <c r="G117" s="154"/>
      <c r="H117" s="110"/>
      <c r="I117" s="302">
        <f t="shared" si="5"/>
        <v>0</v>
      </c>
      <c r="J117" s="135"/>
      <c r="K117" s="110"/>
      <c r="L117" s="87"/>
      <c r="M117" s="103"/>
      <c r="N117" s="103"/>
      <c r="O117" s="86"/>
      <c r="P117" s="105"/>
      <c r="Q117" s="105"/>
      <c r="R117" s="106"/>
      <c r="S117" s="85"/>
      <c r="T117" s="303">
        <f t="shared" si="6"/>
        <v>0</v>
      </c>
      <c r="U117" s="303">
        <f t="shared" si="7"/>
        <v>0</v>
      </c>
      <c r="V117" s="303">
        <f t="shared" si="8"/>
        <v>0</v>
      </c>
      <c r="W117" s="303">
        <f t="shared" si="9"/>
        <v>0</v>
      </c>
      <c r="X117" s="66"/>
    </row>
    <row r="118" spans="1:24" s="112" customFormat="1" ht="12.75">
      <c r="A118" s="84"/>
      <c r="B118" s="84"/>
      <c r="C118" s="154"/>
      <c r="D118" s="154"/>
      <c r="E118" s="154"/>
      <c r="F118" s="154"/>
      <c r="G118" s="154"/>
      <c r="H118" s="110"/>
      <c r="I118" s="302">
        <f t="shared" si="5"/>
        <v>0</v>
      </c>
      <c r="J118" s="135"/>
      <c r="K118" s="110"/>
      <c r="L118" s="87"/>
      <c r="M118" s="103"/>
      <c r="N118" s="103"/>
      <c r="O118" s="86"/>
      <c r="P118" s="105"/>
      <c r="Q118" s="105"/>
      <c r="R118" s="106"/>
      <c r="S118" s="85"/>
      <c r="T118" s="303">
        <f t="shared" si="6"/>
        <v>0</v>
      </c>
      <c r="U118" s="303">
        <f t="shared" si="7"/>
        <v>0</v>
      </c>
      <c r="V118" s="303">
        <f t="shared" si="8"/>
        <v>0</v>
      </c>
      <c r="W118" s="303">
        <f t="shared" si="9"/>
        <v>0</v>
      </c>
      <c r="X118" s="66"/>
    </row>
    <row r="119" spans="1:24" s="112" customFormat="1" ht="12.75">
      <c r="A119" s="84"/>
      <c r="B119" s="84"/>
      <c r="C119" s="154"/>
      <c r="D119" s="154"/>
      <c r="E119" s="154"/>
      <c r="F119" s="154"/>
      <c r="G119" s="154"/>
      <c r="H119" s="110"/>
      <c r="I119" s="302">
        <f t="shared" si="5"/>
        <v>0</v>
      </c>
      <c r="J119" s="135"/>
      <c r="K119" s="110"/>
      <c r="L119" s="87"/>
      <c r="M119" s="103"/>
      <c r="N119" s="103"/>
      <c r="O119" s="86"/>
      <c r="P119" s="105"/>
      <c r="Q119" s="105"/>
      <c r="R119" s="106"/>
      <c r="S119" s="85"/>
      <c r="T119" s="303">
        <f t="shared" si="6"/>
        <v>0</v>
      </c>
      <c r="U119" s="303">
        <f t="shared" si="7"/>
        <v>0</v>
      </c>
      <c r="V119" s="303">
        <f t="shared" si="8"/>
        <v>0</v>
      </c>
      <c r="W119" s="303">
        <f t="shared" si="9"/>
        <v>0</v>
      </c>
      <c r="X119" s="66"/>
    </row>
    <row r="120" spans="1:24" s="112" customFormat="1" ht="12.75">
      <c r="A120" s="84"/>
      <c r="B120" s="84"/>
      <c r="C120" s="154"/>
      <c r="D120" s="154"/>
      <c r="E120" s="154"/>
      <c r="F120" s="154"/>
      <c r="G120" s="154"/>
      <c r="H120" s="110"/>
      <c r="I120" s="302">
        <f t="shared" si="5"/>
        <v>0</v>
      </c>
      <c r="J120" s="135"/>
      <c r="K120" s="110"/>
      <c r="L120" s="87"/>
      <c r="M120" s="103"/>
      <c r="N120" s="103"/>
      <c r="O120" s="86"/>
      <c r="P120" s="105"/>
      <c r="Q120" s="105"/>
      <c r="R120" s="106"/>
      <c r="S120" s="85"/>
      <c r="T120" s="303">
        <f t="shared" si="6"/>
        <v>0</v>
      </c>
      <c r="U120" s="303">
        <f t="shared" si="7"/>
        <v>0</v>
      </c>
      <c r="V120" s="303">
        <f t="shared" si="8"/>
        <v>0</v>
      </c>
      <c r="W120" s="303">
        <f t="shared" si="9"/>
        <v>0</v>
      </c>
      <c r="X120" s="66"/>
    </row>
    <row r="121" spans="1:24" s="112" customFormat="1" ht="12.75">
      <c r="A121" s="84"/>
      <c r="B121" s="84"/>
      <c r="C121" s="154"/>
      <c r="D121" s="154"/>
      <c r="E121" s="154"/>
      <c r="F121" s="154"/>
      <c r="G121" s="154"/>
      <c r="H121" s="110"/>
      <c r="I121" s="302">
        <f t="shared" si="5"/>
        <v>0</v>
      </c>
      <c r="J121" s="135"/>
      <c r="K121" s="110"/>
      <c r="L121" s="87"/>
      <c r="M121" s="103"/>
      <c r="N121" s="103"/>
      <c r="O121" s="86"/>
      <c r="P121" s="105"/>
      <c r="Q121" s="105"/>
      <c r="R121" s="106"/>
      <c r="S121" s="85"/>
      <c r="T121" s="303">
        <f t="shared" si="6"/>
        <v>0</v>
      </c>
      <c r="U121" s="303">
        <f t="shared" si="7"/>
        <v>0</v>
      </c>
      <c r="V121" s="303">
        <f t="shared" si="8"/>
        <v>0</v>
      </c>
      <c r="W121" s="303">
        <f t="shared" si="9"/>
        <v>0</v>
      </c>
      <c r="X121" s="66"/>
    </row>
    <row r="122" spans="1:24" s="112" customFormat="1" ht="12.75">
      <c r="A122" s="84"/>
      <c r="B122" s="84"/>
      <c r="C122" s="154"/>
      <c r="D122" s="154"/>
      <c r="E122" s="154"/>
      <c r="F122" s="154"/>
      <c r="G122" s="154"/>
      <c r="H122" s="110"/>
      <c r="I122" s="302">
        <f t="shared" si="5"/>
        <v>0</v>
      </c>
      <c r="J122" s="135"/>
      <c r="K122" s="110"/>
      <c r="L122" s="87"/>
      <c r="M122" s="103"/>
      <c r="N122" s="103"/>
      <c r="O122" s="86"/>
      <c r="P122" s="105"/>
      <c r="Q122" s="105"/>
      <c r="R122" s="106"/>
      <c r="S122" s="85"/>
      <c r="T122" s="303">
        <f t="shared" si="6"/>
        <v>0</v>
      </c>
      <c r="U122" s="303">
        <f t="shared" si="7"/>
        <v>0</v>
      </c>
      <c r="V122" s="303">
        <f t="shared" si="8"/>
        <v>0</v>
      </c>
      <c r="W122" s="303">
        <f t="shared" si="9"/>
        <v>0</v>
      </c>
      <c r="X122" s="66"/>
    </row>
    <row r="123" spans="1:24" s="112" customFormat="1" ht="12.75">
      <c r="A123" s="84"/>
      <c r="B123" s="84"/>
      <c r="C123" s="154"/>
      <c r="D123" s="154"/>
      <c r="E123" s="154"/>
      <c r="F123" s="154"/>
      <c r="G123" s="154"/>
      <c r="H123" s="110"/>
      <c r="I123" s="302">
        <f t="shared" si="5"/>
        <v>0</v>
      </c>
      <c r="J123" s="135"/>
      <c r="K123" s="110"/>
      <c r="L123" s="87"/>
      <c r="M123" s="103"/>
      <c r="N123" s="103"/>
      <c r="O123" s="86"/>
      <c r="P123" s="105"/>
      <c r="Q123" s="105"/>
      <c r="R123" s="106"/>
      <c r="S123" s="85"/>
      <c r="T123" s="303">
        <f t="shared" si="6"/>
        <v>0</v>
      </c>
      <c r="U123" s="303">
        <f t="shared" si="7"/>
        <v>0</v>
      </c>
      <c r="V123" s="303">
        <f t="shared" si="8"/>
        <v>0</v>
      </c>
      <c r="W123" s="303">
        <f t="shared" si="9"/>
        <v>0</v>
      </c>
      <c r="X123" s="66"/>
    </row>
    <row r="124" spans="1:24" s="112" customFormat="1" ht="12.75">
      <c r="A124" s="84"/>
      <c r="B124" s="84"/>
      <c r="C124" s="154"/>
      <c r="D124" s="154"/>
      <c r="E124" s="154"/>
      <c r="F124" s="154"/>
      <c r="G124" s="154"/>
      <c r="H124" s="110"/>
      <c r="I124" s="302">
        <f t="shared" si="5"/>
        <v>0</v>
      </c>
      <c r="J124" s="135"/>
      <c r="K124" s="110"/>
      <c r="L124" s="87"/>
      <c r="M124" s="103"/>
      <c r="N124" s="103"/>
      <c r="O124" s="86"/>
      <c r="P124" s="105"/>
      <c r="Q124" s="105"/>
      <c r="R124" s="106"/>
      <c r="S124" s="85"/>
      <c r="T124" s="303">
        <f t="shared" si="6"/>
        <v>0</v>
      </c>
      <c r="U124" s="303">
        <f t="shared" si="7"/>
        <v>0</v>
      </c>
      <c r="V124" s="303">
        <f t="shared" si="8"/>
        <v>0</v>
      </c>
      <c r="W124" s="303">
        <f t="shared" si="9"/>
        <v>0</v>
      </c>
      <c r="X124" s="66"/>
    </row>
    <row r="125" spans="1:24" s="112" customFormat="1" ht="12.75">
      <c r="A125" s="84"/>
      <c r="B125" s="84"/>
      <c r="C125" s="154"/>
      <c r="D125" s="154"/>
      <c r="E125" s="154"/>
      <c r="F125" s="154"/>
      <c r="G125" s="154"/>
      <c r="H125" s="110"/>
      <c r="I125" s="302">
        <f t="shared" si="5"/>
        <v>0</v>
      </c>
      <c r="J125" s="135"/>
      <c r="K125" s="110"/>
      <c r="L125" s="87"/>
      <c r="M125" s="103"/>
      <c r="N125" s="103"/>
      <c r="O125" s="86"/>
      <c r="P125" s="105"/>
      <c r="Q125" s="105"/>
      <c r="R125" s="106"/>
      <c r="S125" s="85"/>
      <c r="T125" s="303">
        <f t="shared" si="6"/>
        <v>0</v>
      </c>
      <c r="U125" s="303">
        <f t="shared" si="7"/>
        <v>0</v>
      </c>
      <c r="V125" s="303">
        <f t="shared" si="8"/>
        <v>0</v>
      </c>
      <c r="W125" s="303">
        <f t="shared" si="9"/>
        <v>0</v>
      </c>
      <c r="X125" s="66"/>
    </row>
    <row r="126" spans="1:24" s="112" customFormat="1" ht="12.75">
      <c r="A126" s="84"/>
      <c r="B126" s="84"/>
      <c r="C126" s="154"/>
      <c r="D126" s="154"/>
      <c r="E126" s="154"/>
      <c r="F126" s="154"/>
      <c r="G126" s="154"/>
      <c r="H126" s="110"/>
      <c r="I126" s="302">
        <f>SUM(C126:G126)</f>
        <v>0</v>
      </c>
      <c r="J126" s="135"/>
      <c r="K126" s="110"/>
      <c r="L126" s="87"/>
      <c r="M126" s="103"/>
      <c r="N126" s="103"/>
      <c r="O126" s="86"/>
      <c r="P126" s="105"/>
      <c r="Q126" s="105"/>
      <c r="R126" s="106"/>
      <c r="S126" s="85"/>
      <c r="T126" s="303">
        <f>SUMIF(annexureChallanSrno,A126,annexureTotalDeposit)</f>
        <v>0</v>
      </c>
      <c r="U126" s="303">
        <f>SUMIF(annexureChallanSrno,A126,annexureTDS)</f>
        <v>0</v>
      </c>
      <c r="V126" s="303">
        <f>SUMIF(annexureChallanSrno,A126,annexureSurcharges)</f>
        <v>0</v>
      </c>
      <c r="W126" s="303">
        <f>SUMIF(annexureChallanSrno,A126,annexureEducation)</f>
        <v>0</v>
      </c>
      <c r="X126" s="66"/>
    </row>
    <row r="127" spans="1:24" s="112" customFormat="1" ht="12.75">
      <c r="A127" s="84"/>
      <c r="B127" s="84"/>
      <c r="C127" s="154"/>
      <c r="D127" s="154"/>
      <c r="E127" s="154"/>
      <c r="F127" s="154"/>
      <c r="G127" s="154"/>
      <c r="H127" s="110"/>
      <c r="I127" s="302">
        <f>SUM(C127:G127)</f>
        <v>0</v>
      </c>
      <c r="J127" s="135"/>
      <c r="K127" s="110"/>
      <c r="L127" s="87"/>
      <c r="M127" s="103"/>
      <c r="N127" s="103"/>
      <c r="O127" s="86"/>
      <c r="P127" s="105"/>
      <c r="Q127" s="105"/>
      <c r="R127" s="106"/>
      <c r="S127" s="85"/>
      <c r="T127" s="303">
        <f>SUMIF(annexureChallanSrno,A127,annexureTotalDeposit)</f>
        <v>0</v>
      </c>
      <c r="U127" s="303">
        <f>SUMIF(annexureChallanSrno,A127,annexureTDS)</f>
        <v>0</v>
      </c>
      <c r="V127" s="303">
        <f>SUMIF(annexureChallanSrno,A127,annexureSurcharges)</f>
        <v>0</v>
      </c>
      <c r="W127" s="303">
        <f>SUMIF(annexureChallanSrno,A127,annexureEducation)</f>
        <v>0</v>
      </c>
      <c r="X127" s="66"/>
    </row>
    <row r="128" spans="1:24" s="112" customFormat="1" ht="12.75">
      <c r="A128" s="84"/>
      <c r="B128" s="84"/>
      <c r="C128" s="154"/>
      <c r="D128" s="154"/>
      <c r="E128" s="154"/>
      <c r="F128" s="154"/>
      <c r="G128" s="154"/>
      <c r="H128" s="110"/>
      <c r="I128" s="302">
        <f>SUM(C128:G128)</f>
        <v>0</v>
      </c>
      <c r="J128" s="135"/>
      <c r="K128" s="110"/>
      <c r="L128" s="87"/>
      <c r="M128" s="103"/>
      <c r="N128" s="103"/>
      <c r="O128" s="86"/>
      <c r="P128" s="105"/>
      <c r="Q128" s="105"/>
      <c r="R128" s="106"/>
      <c r="S128" s="85"/>
      <c r="T128" s="303">
        <f>SUMIF(annexureChallanSrno,A128,annexureTotalDeposit)</f>
        <v>0</v>
      </c>
      <c r="U128" s="303">
        <f>SUMIF(annexureChallanSrno,A128,annexureTDS)</f>
        <v>0</v>
      </c>
      <c r="V128" s="303">
        <f>SUMIF(annexureChallanSrno,A128,annexureSurcharges)</f>
        <v>0</v>
      </c>
      <c r="W128" s="303">
        <f>SUMIF(annexureChallanSrno,A128,annexureEducation)</f>
        <v>0</v>
      </c>
      <c r="X128" s="66"/>
    </row>
    <row r="129" spans="1:24" s="112" customFormat="1" ht="12.75">
      <c r="A129" s="84"/>
      <c r="B129" s="84"/>
      <c r="C129" s="154"/>
      <c r="D129" s="154"/>
      <c r="E129" s="154"/>
      <c r="F129" s="154"/>
      <c r="G129" s="154"/>
      <c r="H129" s="110"/>
      <c r="I129" s="302">
        <f>SUM(C129:G129)</f>
        <v>0</v>
      </c>
      <c r="J129" s="135"/>
      <c r="K129" s="110"/>
      <c r="L129" s="87"/>
      <c r="M129" s="103"/>
      <c r="N129" s="103"/>
      <c r="O129" s="86"/>
      <c r="P129" s="105"/>
      <c r="Q129" s="105"/>
      <c r="R129" s="106"/>
      <c r="S129" s="85"/>
      <c r="T129" s="303">
        <f>SUMIF(annexureChallanSrno,A129,annexureTotalDeposit)</f>
        <v>0</v>
      </c>
      <c r="U129" s="303">
        <f>SUMIF(annexureChallanSrno,A129,annexureTDS)</f>
        <v>0</v>
      </c>
      <c r="V129" s="303">
        <f>SUMIF(annexureChallanSrno,A129,annexureSurcharges)</f>
        <v>0</v>
      </c>
      <c r="W129" s="303">
        <f>SUMIF(annexureChallanSrno,A129,annexureEducation)</f>
        <v>0</v>
      </c>
      <c r="X129" s="66"/>
    </row>
    <row r="130" spans="1:24" s="112" customFormat="1" ht="12.75">
      <c r="A130" s="84"/>
      <c r="B130" s="84"/>
      <c r="C130" s="154"/>
      <c r="D130" s="154"/>
      <c r="E130" s="154"/>
      <c r="F130" s="154"/>
      <c r="G130" s="154"/>
      <c r="H130" s="110"/>
      <c r="I130" s="302">
        <f>SUM(C130:G130)</f>
        <v>0</v>
      </c>
      <c r="J130" s="135"/>
      <c r="K130" s="110"/>
      <c r="L130" s="87"/>
      <c r="M130" s="103"/>
      <c r="N130" s="103"/>
      <c r="O130" s="86"/>
      <c r="P130" s="105"/>
      <c r="Q130" s="105"/>
      <c r="R130" s="106"/>
      <c r="S130" s="85"/>
      <c r="T130" s="303">
        <f>SUMIF(annexureChallanSrno,A130,annexureTotalDeposit)</f>
        <v>0</v>
      </c>
      <c r="U130" s="303">
        <f>SUMIF(annexureChallanSrno,A130,annexureTDS)</f>
        <v>0</v>
      </c>
      <c r="V130" s="303">
        <f>SUMIF(annexureChallanSrno,A130,annexureSurcharges)</f>
        <v>0</v>
      </c>
      <c r="W130" s="303">
        <f>SUMIF(annexureChallanSrno,A130,annexureEducation)</f>
        <v>0</v>
      </c>
      <c r="X130" s="66"/>
    </row>
    <row r="131" spans="1:24" s="112" customFormat="1" ht="12.75">
      <c r="A131" s="84"/>
      <c r="B131" s="84"/>
      <c r="C131" s="154"/>
      <c r="D131" s="154"/>
      <c r="E131" s="154"/>
      <c r="F131" s="154"/>
      <c r="G131" s="154"/>
      <c r="H131" s="110"/>
      <c r="I131" s="302">
        <f>SUM(C131:G131)</f>
        <v>0</v>
      </c>
      <c r="J131" s="135"/>
      <c r="K131" s="110"/>
      <c r="L131" s="87"/>
      <c r="M131" s="103"/>
      <c r="N131" s="103"/>
      <c r="O131" s="86"/>
      <c r="P131" s="105"/>
      <c r="Q131" s="105"/>
      <c r="R131" s="106"/>
      <c r="S131" s="85"/>
      <c r="T131" s="303">
        <f>SUMIF(annexureChallanSrno,A131,annexureTotalDeposit)</f>
        <v>0</v>
      </c>
      <c r="U131" s="303">
        <f>SUMIF(annexureChallanSrno,A131,annexureTDS)</f>
        <v>0</v>
      </c>
      <c r="V131" s="303">
        <f>SUMIF(annexureChallanSrno,A131,annexureSurcharges)</f>
        <v>0</v>
      </c>
      <c r="W131" s="303">
        <f>SUMIF(annexureChallanSrno,A131,annexureEducation)</f>
        <v>0</v>
      </c>
      <c r="X131" s="66"/>
    </row>
    <row r="132" spans="1:24" s="112" customFormat="1" ht="12.75">
      <c r="A132" s="84"/>
      <c r="B132" s="84"/>
      <c r="C132" s="154"/>
      <c r="D132" s="154"/>
      <c r="E132" s="154"/>
      <c r="F132" s="154"/>
      <c r="G132" s="154"/>
      <c r="H132" s="110"/>
      <c r="I132" s="302">
        <f>SUM(C132:G132)</f>
        <v>0</v>
      </c>
      <c r="J132" s="135"/>
      <c r="K132" s="110"/>
      <c r="L132" s="87"/>
      <c r="M132" s="103"/>
      <c r="N132" s="103"/>
      <c r="O132" s="86"/>
      <c r="P132" s="105"/>
      <c r="Q132" s="105"/>
      <c r="R132" s="106"/>
      <c r="S132" s="85"/>
      <c r="T132" s="303">
        <f>SUMIF(annexureChallanSrno,A132,annexureTotalDeposit)</f>
        <v>0</v>
      </c>
      <c r="U132" s="303">
        <f>SUMIF(annexureChallanSrno,A132,annexureTDS)</f>
        <v>0</v>
      </c>
      <c r="V132" s="303">
        <f>SUMIF(annexureChallanSrno,A132,annexureSurcharges)</f>
        <v>0</v>
      </c>
      <c r="W132" s="303">
        <f>SUMIF(annexureChallanSrno,A132,annexureEducation)</f>
        <v>0</v>
      </c>
      <c r="X132" s="66"/>
    </row>
    <row r="133" spans="1:24" s="112" customFormat="1" ht="12.75">
      <c r="A133" s="84"/>
      <c r="B133" s="84"/>
      <c r="C133" s="154"/>
      <c r="D133" s="154"/>
      <c r="E133" s="154"/>
      <c r="F133" s="154"/>
      <c r="G133" s="154"/>
      <c r="H133" s="110"/>
      <c r="I133" s="302">
        <f>SUM(C133:G133)</f>
        <v>0</v>
      </c>
      <c r="J133" s="135"/>
      <c r="K133" s="110"/>
      <c r="L133" s="87"/>
      <c r="M133" s="103"/>
      <c r="N133" s="103"/>
      <c r="O133" s="86"/>
      <c r="P133" s="105"/>
      <c r="Q133" s="105"/>
      <c r="R133" s="106"/>
      <c r="S133" s="85"/>
      <c r="T133" s="303">
        <f>SUMIF(annexureChallanSrno,A133,annexureTotalDeposit)</f>
        <v>0</v>
      </c>
      <c r="U133" s="303">
        <f>SUMIF(annexureChallanSrno,A133,annexureTDS)</f>
        <v>0</v>
      </c>
      <c r="V133" s="303">
        <f>SUMIF(annexureChallanSrno,A133,annexureSurcharges)</f>
        <v>0</v>
      </c>
      <c r="W133" s="303">
        <f>SUMIF(annexureChallanSrno,A133,annexureEducation)</f>
        <v>0</v>
      </c>
      <c r="X133" s="66"/>
    </row>
    <row r="134" spans="1:24" s="112" customFormat="1" ht="12.75">
      <c r="A134" s="84"/>
      <c r="B134" s="84"/>
      <c r="C134" s="154"/>
      <c r="D134" s="154"/>
      <c r="E134" s="154"/>
      <c r="F134" s="154"/>
      <c r="G134" s="154"/>
      <c r="H134" s="110"/>
      <c r="I134" s="302">
        <f>SUM(C134:G134)</f>
        <v>0</v>
      </c>
      <c r="J134" s="135"/>
      <c r="K134" s="110"/>
      <c r="L134" s="87"/>
      <c r="M134" s="103"/>
      <c r="N134" s="103"/>
      <c r="O134" s="86"/>
      <c r="P134" s="105"/>
      <c r="Q134" s="105"/>
      <c r="R134" s="106"/>
      <c r="S134" s="85"/>
      <c r="T134" s="303">
        <f>SUMIF(annexureChallanSrno,A134,annexureTotalDeposit)</f>
        <v>0</v>
      </c>
      <c r="U134" s="303">
        <f>SUMIF(annexureChallanSrno,A134,annexureTDS)</f>
        <v>0</v>
      </c>
      <c r="V134" s="303">
        <f>SUMIF(annexureChallanSrno,A134,annexureSurcharges)</f>
        <v>0</v>
      </c>
      <c r="W134" s="303">
        <f>SUMIF(annexureChallanSrno,A134,annexureEducation)</f>
        <v>0</v>
      </c>
      <c r="X134" s="66"/>
    </row>
    <row r="135" spans="1:24" ht="12.75">
      <c r="A135" s="84"/>
      <c r="B135" s="84"/>
      <c r="C135" s="154"/>
      <c r="D135" s="154"/>
      <c r="E135" s="154"/>
      <c r="F135" s="154"/>
      <c r="G135" s="154"/>
      <c r="H135" s="110"/>
      <c r="I135" s="302">
        <f>SUM(C135:G135)</f>
        <v>0</v>
      </c>
      <c r="J135" s="135"/>
      <c r="K135" s="110"/>
      <c r="L135" s="87"/>
      <c r="M135" s="103"/>
      <c r="N135" s="103"/>
      <c r="O135" s="86"/>
      <c r="P135" s="105"/>
      <c r="Q135" s="105"/>
      <c r="R135" s="106"/>
      <c r="S135" s="85"/>
      <c r="T135" s="303">
        <f>SUMIF(annexureChallanSrno,A135,annexureTotalDeposit)</f>
        <v>0</v>
      </c>
      <c r="U135" s="303">
        <f>SUMIF(annexureChallanSrno,A135,annexureTDS)</f>
        <v>0</v>
      </c>
      <c r="V135" s="303">
        <f>SUMIF(annexureChallanSrno,A135,annexureSurcharges)</f>
        <v>0</v>
      </c>
      <c r="W135" s="303">
        <f>SUMIF(annexureChallanSrno,A135,annexureEducation)</f>
        <v>0</v>
      </c>
      <c r="X135" s="66"/>
    </row>
    <row r="136" spans="1:24" s="112" customFormat="1" ht="12.75">
      <c r="A136" s="84"/>
      <c r="B136" s="84"/>
      <c r="C136" s="154"/>
      <c r="D136" s="154"/>
      <c r="E136" s="154"/>
      <c r="F136" s="154"/>
      <c r="G136" s="154"/>
      <c r="H136" s="110"/>
      <c r="I136" s="302">
        <f aca="true" t="shared" si="10" ref="I136:I174">SUM(C136:G136)</f>
        <v>0</v>
      </c>
      <c r="J136" s="135"/>
      <c r="K136" s="110"/>
      <c r="L136" s="87"/>
      <c r="M136" s="103"/>
      <c r="N136" s="103"/>
      <c r="O136" s="86"/>
      <c r="P136" s="105"/>
      <c r="Q136" s="105"/>
      <c r="R136" s="106"/>
      <c r="S136" s="85"/>
      <c r="T136" s="303">
        <f aca="true" t="shared" si="11" ref="T136:T174">SUMIF(annexureChallanSrno,A136,annexureTotalDeposit)</f>
        <v>0</v>
      </c>
      <c r="U136" s="303">
        <f aca="true" t="shared" si="12" ref="U136:U174">SUMIF(annexureChallanSrno,A136,annexureTDS)</f>
        <v>0</v>
      </c>
      <c r="V136" s="303">
        <f aca="true" t="shared" si="13" ref="V136:V174">SUMIF(annexureChallanSrno,A136,annexureSurcharges)</f>
        <v>0</v>
      </c>
      <c r="W136" s="303">
        <f aca="true" t="shared" si="14" ref="W136:W174">SUMIF(annexureChallanSrno,A136,annexureEducation)</f>
        <v>0</v>
      </c>
      <c r="X136" s="66"/>
    </row>
    <row r="137" spans="1:24" s="112" customFormat="1" ht="12.75">
      <c r="A137" s="84"/>
      <c r="B137" s="84"/>
      <c r="C137" s="154"/>
      <c r="D137" s="154"/>
      <c r="E137" s="154"/>
      <c r="F137" s="154"/>
      <c r="G137" s="154"/>
      <c r="H137" s="110"/>
      <c r="I137" s="302">
        <f t="shared" si="10"/>
        <v>0</v>
      </c>
      <c r="J137" s="135"/>
      <c r="K137" s="110"/>
      <c r="L137" s="87"/>
      <c r="M137" s="103"/>
      <c r="N137" s="103"/>
      <c r="O137" s="86"/>
      <c r="P137" s="105"/>
      <c r="Q137" s="105"/>
      <c r="R137" s="106"/>
      <c r="S137" s="85"/>
      <c r="T137" s="303">
        <f t="shared" si="11"/>
        <v>0</v>
      </c>
      <c r="U137" s="303">
        <f t="shared" si="12"/>
        <v>0</v>
      </c>
      <c r="V137" s="303">
        <f t="shared" si="13"/>
        <v>0</v>
      </c>
      <c r="W137" s="303">
        <f t="shared" si="14"/>
        <v>0</v>
      </c>
      <c r="X137" s="66"/>
    </row>
    <row r="138" spans="1:24" s="112" customFormat="1" ht="12.75">
      <c r="A138" s="84"/>
      <c r="B138" s="84"/>
      <c r="C138" s="154"/>
      <c r="D138" s="154"/>
      <c r="E138" s="154"/>
      <c r="F138" s="154"/>
      <c r="G138" s="154"/>
      <c r="H138" s="110"/>
      <c r="I138" s="302">
        <f t="shared" si="10"/>
        <v>0</v>
      </c>
      <c r="J138" s="135"/>
      <c r="K138" s="110"/>
      <c r="L138" s="87"/>
      <c r="M138" s="103"/>
      <c r="N138" s="103"/>
      <c r="O138" s="86"/>
      <c r="P138" s="105"/>
      <c r="Q138" s="105"/>
      <c r="R138" s="106"/>
      <c r="S138" s="85"/>
      <c r="T138" s="303">
        <f t="shared" si="11"/>
        <v>0</v>
      </c>
      <c r="U138" s="303">
        <f t="shared" si="12"/>
        <v>0</v>
      </c>
      <c r="V138" s="303">
        <f t="shared" si="13"/>
        <v>0</v>
      </c>
      <c r="W138" s="303">
        <f t="shared" si="14"/>
        <v>0</v>
      </c>
      <c r="X138" s="66"/>
    </row>
    <row r="139" spans="1:24" s="112" customFormat="1" ht="12.75">
      <c r="A139" s="84"/>
      <c r="B139" s="84"/>
      <c r="C139" s="154"/>
      <c r="D139" s="154"/>
      <c r="E139" s="154"/>
      <c r="F139" s="154"/>
      <c r="G139" s="154"/>
      <c r="H139" s="110"/>
      <c r="I139" s="302">
        <f t="shared" si="10"/>
        <v>0</v>
      </c>
      <c r="J139" s="135"/>
      <c r="K139" s="110"/>
      <c r="L139" s="87"/>
      <c r="M139" s="103"/>
      <c r="N139" s="103"/>
      <c r="O139" s="86"/>
      <c r="P139" s="105"/>
      <c r="Q139" s="105"/>
      <c r="R139" s="106"/>
      <c r="S139" s="85"/>
      <c r="T139" s="303">
        <f t="shared" si="11"/>
        <v>0</v>
      </c>
      <c r="U139" s="303">
        <f t="shared" si="12"/>
        <v>0</v>
      </c>
      <c r="V139" s="303">
        <f t="shared" si="13"/>
        <v>0</v>
      </c>
      <c r="W139" s="303">
        <f t="shared" si="14"/>
        <v>0</v>
      </c>
      <c r="X139" s="66"/>
    </row>
    <row r="140" spans="1:24" s="112" customFormat="1" ht="12.75">
      <c r="A140" s="84"/>
      <c r="B140" s="84"/>
      <c r="C140" s="154"/>
      <c r="D140" s="154"/>
      <c r="E140" s="154"/>
      <c r="F140" s="154"/>
      <c r="G140" s="154"/>
      <c r="H140" s="110"/>
      <c r="I140" s="302">
        <f t="shared" si="10"/>
        <v>0</v>
      </c>
      <c r="J140" s="135"/>
      <c r="K140" s="110"/>
      <c r="L140" s="87"/>
      <c r="M140" s="103"/>
      <c r="N140" s="103"/>
      <c r="O140" s="86"/>
      <c r="P140" s="105"/>
      <c r="Q140" s="105"/>
      <c r="R140" s="106"/>
      <c r="S140" s="85"/>
      <c r="T140" s="303">
        <f t="shared" si="11"/>
        <v>0</v>
      </c>
      <c r="U140" s="303">
        <f t="shared" si="12"/>
        <v>0</v>
      </c>
      <c r="V140" s="303">
        <f t="shared" si="13"/>
        <v>0</v>
      </c>
      <c r="W140" s="303">
        <f t="shared" si="14"/>
        <v>0</v>
      </c>
      <c r="X140" s="66"/>
    </row>
    <row r="141" spans="1:24" s="112" customFormat="1" ht="12.75">
      <c r="A141" s="84"/>
      <c r="B141" s="84"/>
      <c r="C141" s="154"/>
      <c r="D141" s="154"/>
      <c r="E141" s="154"/>
      <c r="F141" s="154"/>
      <c r="G141" s="154"/>
      <c r="H141" s="110"/>
      <c r="I141" s="302">
        <f t="shared" si="10"/>
        <v>0</v>
      </c>
      <c r="J141" s="135"/>
      <c r="K141" s="110"/>
      <c r="L141" s="87"/>
      <c r="M141" s="103"/>
      <c r="N141" s="103"/>
      <c r="O141" s="86"/>
      <c r="P141" s="105"/>
      <c r="Q141" s="105"/>
      <c r="R141" s="106"/>
      <c r="S141" s="85"/>
      <c r="T141" s="303">
        <f t="shared" si="11"/>
        <v>0</v>
      </c>
      <c r="U141" s="303">
        <f t="shared" si="12"/>
        <v>0</v>
      </c>
      <c r="V141" s="303">
        <f t="shared" si="13"/>
        <v>0</v>
      </c>
      <c r="W141" s="303">
        <f t="shared" si="14"/>
        <v>0</v>
      </c>
      <c r="X141" s="66"/>
    </row>
    <row r="142" spans="1:24" s="112" customFormat="1" ht="12.75">
      <c r="A142" s="84"/>
      <c r="B142" s="84"/>
      <c r="C142" s="154"/>
      <c r="D142" s="154"/>
      <c r="E142" s="154"/>
      <c r="F142" s="154"/>
      <c r="G142" s="154"/>
      <c r="H142" s="110"/>
      <c r="I142" s="302">
        <f t="shared" si="10"/>
        <v>0</v>
      </c>
      <c r="J142" s="135"/>
      <c r="K142" s="110"/>
      <c r="L142" s="87"/>
      <c r="M142" s="103"/>
      <c r="N142" s="103"/>
      <c r="O142" s="86"/>
      <c r="P142" s="105"/>
      <c r="Q142" s="105"/>
      <c r="R142" s="106"/>
      <c r="S142" s="85"/>
      <c r="T142" s="303">
        <f t="shared" si="11"/>
        <v>0</v>
      </c>
      <c r="U142" s="303">
        <f t="shared" si="12"/>
        <v>0</v>
      </c>
      <c r="V142" s="303">
        <f t="shared" si="13"/>
        <v>0</v>
      </c>
      <c r="W142" s="303">
        <f t="shared" si="14"/>
        <v>0</v>
      </c>
      <c r="X142" s="66"/>
    </row>
    <row r="143" spans="1:24" s="112" customFormat="1" ht="12.75">
      <c r="A143" s="84"/>
      <c r="B143" s="84"/>
      <c r="C143" s="154"/>
      <c r="D143" s="154"/>
      <c r="E143" s="154"/>
      <c r="F143" s="154"/>
      <c r="G143" s="154"/>
      <c r="H143" s="110"/>
      <c r="I143" s="302">
        <f t="shared" si="10"/>
        <v>0</v>
      </c>
      <c r="J143" s="135"/>
      <c r="K143" s="110"/>
      <c r="L143" s="87"/>
      <c r="M143" s="103"/>
      <c r="N143" s="103"/>
      <c r="O143" s="86"/>
      <c r="P143" s="105"/>
      <c r="Q143" s="105"/>
      <c r="R143" s="106"/>
      <c r="S143" s="85"/>
      <c r="T143" s="303">
        <f t="shared" si="11"/>
        <v>0</v>
      </c>
      <c r="U143" s="303">
        <f t="shared" si="12"/>
        <v>0</v>
      </c>
      <c r="V143" s="303">
        <f t="shared" si="13"/>
        <v>0</v>
      </c>
      <c r="W143" s="303">
        <f t="shared" si="14"/>
        <v>0</v>
      </c>
      <c r="X143" s="66"/>
    </row>
    <row r="144" spans="1:24" s="112" customFormat="1" ht="12.75">
      <c r="A144" s="84"/>
      <c r="B144" s="84"/>
      <c r="C144" s="154"/>
      <c r="D144" s="154"/>
      <c r="E144" s="154"/>
      <c r="F144" s="154"/>
      <c r="G144" s="154"/>
      <c r="H144" s="110"/>
      <c r="I144" s="302">
        <f t="shared" si="10"/>
        <v>0</v>
      </c>
      <c r="J144" s="135"/>
      <c r="K144" s="110"/>
      <c r="L144" s="87"/>
      <c r="M144" s="103"/>
      <c r="N144" s="103"/>
      <c r="O144" s="86"/>
      <c r="P144" s="105"/>
      <c r="Q144" s="105"/>
      <c r="R144" s="106"/>
      <c r="S144" s="85"/>
      <c r="T144" s="303">
        <f t="shared" si="11"/>
        <v>0</v>
      </c>
      <c r="U144" s="303">
        <f t="shared" si="12"/>
        <v>0</v>
      </c>
      <c r="V144" s="303">
        <f t="shared" si="13"/>
        <v>0</v>
      </c>
      <c r="W144" s="303">
        <f t="shared" si="14"/>
        <v>0</v>
      </c>
      <c r="X144" s="66"/>
    </row>
    <row r="145" spans="1:24" s="112" customFormat="1" ht="12.75">
      <c r="A145" s="84"/>
      <c r="B145" s="84"/>
      <c r="C145" s="154"/>
      <c r="D145" s="154"/>
      <c r="E145" s="154"/>
      <c r="F145" s="154"/>
      <c r="G145" s="154"/>
      <c r="H145" s="110"/>
      <c r="I145" s="302">
        <f t="shared" si="10"/>
        <v>0</v>
      </c>
      <c r="J145" s="135"/>
      <c r="K145" s="110"/>
      <c r="L145" s="87"/>
      <c r="M145" s="103"/>
      <c r="N145" s="103"/>
      <c r="O145" s="86"/>
      <c r="P145" s="105"/>
      <c r="Q145" s="105"/>
      <c r="R145" s="106"/>
      <c r="S145" s="85"/>
      <c r="T145" s="303">
        <f t="shared" si="11"/>
        <v>0</v>
      </c>
      <c r="U145" s="303">
        <f t="shared" si="12"/>
        <v>0</v>
      </c>
      <c r="V145" s="303">
        <f t="shared" si="13"/>
        <v>0</v>
      </c>
      <c r="W145" s="303">
        <f t="shared" si="14"/>
        <v>0</v>
      </c>
      <c r="X145" s="66"/>
    </row>
    <row r="146" spans="1:24" s="112" customFormat="1" ht="12.75">
      <c r="A146" s="84"/>
      <c r="B146" s="84"/>
      <c r="C146" s="154"/>
      <c r="D146" s="154"/>
      <c r="E146" s="154"/>
      <c r="F146" s="154"/>
      <c r="G146" s="154"/>
      <c r="H146" s="110"/>
      <c r="I146" s="302">
        <f t="shared" si="10"/>
        <v>0</v>
      </c>
      <c r="J146" s="135"/>
      <c r="K146" s="110"/>
      <c r="L146" s="87"/>
      <c r="M146" s="103"/>
      <c r="N146" s="103"/>
      <c r="O146" s="86"/>
      <c r="P146" s="105"/>
      <c r="Q146" s="105"/>
      <c r="R146" s="106"/>
      <c r="S146" s="85"/>
      <c r="T146" s="303">
        <f t="shared" si="11"/>
        <v>0</v>
      </c>
      <c r="U146" s="303">
        <f t="shared" si="12"/>
        <v>0</v>
      </c>
      <c r="V146" s="303">
        <f t="shared" si="13"/>
        <v>0</v>
      </c>
      <c r="W146" s="303">
        <f t="shared" si="14"/>
        <v>0</v>
      </c>
      <c r="X146" s="66"/>
    </row>
    <row r="147" spans="1:24" ht="12.75">
      <c r="A147" s="84"/>
      <c r="B147" s="84"/>
      <c r="C147" s="154"/>
      <c r="D147" s="154"/>
      <c r="E147" s="154"/>
      <c r="F147" s="154"/>
      <c r="G147" s="154"/>
      <c r="H147" s="110"/>
      <c r="I147" s="302">
        <f t="shared" si="10"/>
        <v>0</v>
      </c>
      <c r="J147" s="135"/>
      <c r="K147" s="110"/>
      <c r="L147" s="87"/>
      <c r="M147" s="103"/>
      <c r="N147" s="103"/>
      <c r="O147" s="86"/>
      <c r="P147" s="105"/>
      <c r="Q147" s="105"/>
      <c r="R147" s="106"/>
      <c r="S147" s="85"/>
      <c r="T147" s="303">
        <f t="shared" si="11"/>
        <v>0</v>
      </c>
      <c r="U147" s="303">
        <f t="shared" si="12"/>
        <v>0</v>
      </c>
      <c r="V147" s="303">
        <f t="shared" si="13"/>
        <v>0</v>
      </c>
      <c r="W147" s="303">
        <f t="shared" si="14"/>
        <v>0</v>
      </c>
      <c r="X147" s="66"/>
    </row>
    <row r="148" spans="1:24" ht="12.75">
      <c r="A148" s="84"/>
      <c r="B148" s="84"/>
      <c r="C148" s="154"/>
      <c r="D148" s="154"/>
      <c r="E148" s="154"/>
      <c r="F148" s="154"/>
      <c r="G148" s="154"/>
      <c r="H148" s="110"/>
      <c r="I148" s="302">
        <f t="shared" si="10"/>
        <v>0</v>
      </c>
      <c r="J148" s="135"/>
      <c r="K148" s="110"/>
      <c r="L148" s="87"/>
      <c r="M148" s="103"/>
      <c r="N148" s="103"/>
      <c r="O148" s="86"/>
      <c r="P148" s="105"/>
      <c r="Q148" s="105"/>
      <c r="R148" s="106"/>
      <c r="S148" s="85"/>
      <c r="T148" s="303">
        <f t="shared" si="11"/>
        <v>0</v>
      </c>
      <c r="U148" s="303">
        <f t="shared" si="12"/>
        <v>0</v>
      </c>
      <c r="V148" s="303">
        <f t="shared" si="13"/>
        <v>0</v>
      </c>
      <c r="W148" s="303">
        <f t="shared" si="14"/>
        <v>0</v>
      </c>
      <c r="X148" s="66"/>
    </row>
    <row r="149" spans="1:24" ht="12.75">
      <c r="A149" s="84"/>
      <c r="B149" s="84"/>
      <c r="C149" s="154"/>
      <c r="D149" s="154"/>
      <c r="E149" s="154"/>
      <c r="F149" s="154"/>
      <c r="G149" s="154"/>
      <c r="H149" s="110"/>
      <c r="I149" s="302">
        <f t="shared" si="10"/>
        <v>0</v>
      </c>
      <c r="J149" s="135"/>
      <c r="K149" s="110"/>
      <c r="L149" s="87"/>
      <c r="M149" s="103"/>
      <c r="N149" s="103"/>
      <c r="O149" s="86"/>
      <c r="P149" s="105"/>
      <c r="Q149" s="105"/>
      <c r="R149" s="106"/>
      <c r="S149" s="85"/>
      <c r="T149" s="303">
        <f t="shared" si="11"/>
        <v>0</v>
      </c>
      <c r="U149" s="303">
        <f t="shared" si="12"/>
        <v>0</v>
      </c>
      <c r="V149" s="303">
        <f t="shared" si="13"/>
        <v>0</v>
      </c>
      <c r="W149" s="303">
        <f t="shared" si="14"/>
        <v>0</v>
      </c>
      <c r="X149" s="66"/>
    </row>
    <row r="150" spans="1:24" ht="12.75">
      <c r="A150" s="84"/>
      <c r="B150" s="84"/>
      <c r="C150" s="154"/>
      <c r="D150" s="154"/>
      <c r="E150" s="154"/>
      <c r="F150" s="154"/>
      <c r="G150" s="154"/>
      <c r="H150" s="110"/>
      <c r="I150" s="302">
        <f t="shared" si="10"/>
        <v>0</v>
      </c>
      <c r="J150" s="135"/>
      <c r="K150" s="110"/>
      <c r="L150" s="87"/>
      <c r="M150" s="103"/>
      <c r="N150" s="103"/>
      <c r="O150" s="86"/>
      <c r="P150" s="105"/>
      <c r="Q150" s="105"/>
      <c r="R150" s="106"/>
      <c r="S150" s="85"/>
      <c r="T150" s="303">
        <f t="shared" si="11"/>
        <v>0</v>
      </c>
      <c r="U150" s="303">
        <f t="shared" si="12"/>
        <v>0</v>
      </c>
      <c r="V150" s="303">
        <f t="shared" si="13"/>
        <v>0</v>
      </c>
      <c r="W150" s="303">
        <f t="shared" si="14"/>
        <v>0</v>
      </c>
      <c r="X150" s="66"/>
    </row>
    <row r="151" spans="1:24" ht="12.75">
      <c r="A151" s="84"/>
      <c r="B151" s="84"/>
      <c r="C151" s="154"/>
      <c r="D151" s="154"/>
      <c r="E151" s="154"/>
      <c r="F151" s="154"/>
      <c r="G151" s="154"/>
      <c r="H151" s="110"/>
      <c r="I151" s="302">
        <f t="shared" si="10"/>
        <v>0</v>
      </c>
      <c r="J151" s="135"/>
      <c r="K151" s="110"/>
      <c r="L151" s="87"/>
      <c r="M151" s="103"/>
      <c r="N151" s="103"/>
      <c r="O151" s="86"/>
      <c r="P151" s="105"/>
      <c r="Q151" s="105"/>
      <c r="R151" s="106"/>
      <c r="S151" s="85"/>
      <c r="T151" s="303">
        <f t="shared" si="11"/>
        <v>0</v>
      </c>
      <c r="U151" s="303">
        <f t="shared" si="12"/>
        <v>0</v>
      </c>
      <c r="V151" s="303">
        <f t="shared" si="13"/>
        <v>0</v>
      </c>
      <c r="W151" s="303">
        <f t="shared" si="14"/>
        <v>0</v>
      </c>
      <c r="X151" s="66"/>
    </row>
    <row r="152" spans="1:24" ht="12.75">
      <c r="A152" s="84"/>
      <c r="B152" s="84"/>
      <c r="C152" s="154"/>
      <c r="D152" s="154"/>
      <c r="E152" s="154"/>
      <c r="F152" s="154"/>
      <c r="G152" s="154"/>
      <c r="H152" s="110"/>
      <c r="I152" s="302">
        <f t="shared" si="10"/>
        <v>0</v>
      </c>
      <c r="J152" s="135"/>
      <c r="K152" s="110"/>
      <c r="L152" s="87"/>
      <c r="M152" s="103"/>
      <c r="N152" s="103"/>
      <c r="O152" s="86"/>
      <c r="P152" s="105"/>
      <c r="Q152" s="105"/>
      <c r="R152" s="106"/>
      <c r="S152" s="85"/>
      <c r="T152" s="303">
        <f t="shared" si="11"/>
        <v>0</v>
      </c>
      <c r="U152" s="303">
        <f t="shared" si="12"/>
        <v>0</v>
      </c>
      <c r="V152" s="303">
        <f t="shared" si="13"/>
        <v>0</v>
      </c>
      <c r="W152" s="303">
        <f t="shared" si="14"/>
        <v>0</v>
      </c>
      <c r="X152" s="66"/>
    </row>
    <row r="153" spans="1:24" ht="12.75">
      <c r="A153" s="84"/>
      <c r="B153" s="84"/>
      <c r="C153" s="154"/>
      <c r="D153" s="154"/>
      <c r="E153" s="154"/>
      <c r="F153" s="154"/>
      <c r="G153" s="154"/>
      <c r="H153" s="110"/>
      <c r="I153" s="302">
        <f t="shared" si="10"/>
        <v>0</v>
      </c>
      <c r="J153" s="135"/>
      <c r="K153" s="110"/>
      <c r="L153" s="87"/>
      <c r="M153" s="103"/>
      <c r="N153" s="103"/>
      <c r="O153" s="86"/>
      <c r="P153" s="105"/>
      <c r="Q153" s="105"/>
      <c r="R153" s="106"/>
      <c r="S153" s="85"/>
      <c r="T153" s="303">
        <f t="shared" si="11"/>
        <v>0</v>
      </c>
      <c r="U153" s="303">
        <f t="shared" si="12"/>
        <v>0</v>
      </c>
      <c r="V153" s="303">
        <f t="shared" si="13"/>
        <v>0</v>
      </c>
      <c r="W153" s="303">
        <f t="shared" si="14"/>
        <v>0</v>
      </c>
      <c r="X153" s="66"/>
    </row>
    <row r="154" spans="1:24" ht="12.75">
      <c r="A154" s="84"/>
      <c r="B154" s="84"/>
      <c r="C154" s="154"/>
      <c r="D154" s="154"/>
      <c r="E154" s="154"/>
      <c r="F154" s="154"/>
      <c r="G154" s="154"/>
      <c r="H154" s="110"/>
      <c r="I154" s="302">
        <f t="shared" si="10"/>
        <v>0</v>
      </c>
      <c r="J154" s="135"/>
      <c r="K154" s="110"/>
      <c r="L154" s="87"/>
      <c r="M154" s="103"/>
      <c r="N154" s="103"/>
      <c r="O154" s="86"/>
      <c r="P154" s="105"/>
      <c r="Q154" s="105"/>
      <c r="R154" s="106"/>
      <c r="S154" s="85"/>
      <c r="T154" s="303">
        <f t="shared" si="11"/>
        <v>0</v>
      </c>
      <c r="U154" s="303">
        <f t="shared" si="12"/>
        <v>0</v>
      </c>
      <c r="V154" s="303">
        <f t="shared" si="13"/>
        <v>0</v>
      </c>
      <c r="W154" s="303">
        <f t="shared" si="14"/>
        <v>0</v>
      </c>
      <c r="X154" s="66"/>
    </row>
    <row r="155" spans="1:24" ht="12.75">
      <c r="A155" s="84"/>
      <c r="B155" s="84"/>
      <c r="C155" s="154"/>
      <c r="D155" s="154"/>
      <c r="E155" s="154"/>
      <c r="F155" s="154"/>
      <c r="G155" s="154"/>
      <c r="H155" s="110"/>
      <c r="I155" s="302">
        <f t="shared" si="10"/>
        <v>0</v>
      </c>
      <c r="J155" s="135"/>
      <c r="K155" s="110"/>
      <c r="L155" s="87"/>
      <c r="M155" s="103"/>
      <c r="N155" s="103"/>
      <c r="O155" s="86"/>
      <c r="P155" s="105"/>
      <c r="Q155" s="105"/>
      <c r="R155" s="106"/>
      <c r="S155" s="85"/>
      <c r="T155" s="303">
        <f t="shared" si="11"/>
        <v>0</v>
      </c>
      <c r="U155" s="303">
        <f t="shared" si="12"/>
        <v>0</v>
      </c>
      <c r="V155" s="303">
        <f t="shared" si="13"/>
        <v>0</v>
      </c>
      <c r="W155" s="303">
        <f t="shared" si="14"/>
        <v>0</v>
      </c>
      <c r="X155" s="66"/>
    </row>
    <row r="156" spans="1:24" s="112" customFormat="1" ht="12.75">
      <c r="A156" s="84"/>
      <c r="B156" s="84"/>
      <c r="C156" s="154"/>
      <c r="D156" s="154"/>
      <c r="E156" s="154"/>
      <c r="F156" s="154"/>
      <c r="G156" s="154"/>
      <c r="H156" s="110"/>
      <c r="I156" s="302">
        <f t="shared" si="10"/>
        <v>0</v>
      </c>
      <c r="J156" s="135"/>
      <c r="K156" s="110"/>
      <c r="L156" s="87"/>
      <c r="M156" s="103"/>
      <c r="N156" s="103"/>
      <c r="O156" s="86"/>
      <c r="P156" s="105"/>
      <c r="Q156" s="105"/>
      <c r="R156" s="106"/>
      <c r="S156" s="85"/>
      <c r="T156" s="303">
        <f t="shared" si="11"/>
        <v>0</v>
      </c>
      <c r="U156" s="303">
        <f t="shared" si="12"/>
        <v>0</v>
      </c>
      <c r="V156" s="303">
        <f t="shared" si="13"/>
        <v>0</v>
      </c>
      <c r="W156" s="303">
        <f t="shared" si="14"/>
        <v>0</v>
      </c>
      <c r="X156" s="66"/>
    </row>
    <row r="157" spans="1:24" s="112" customFormat="1" ht="12.75">
      <c r="A157" s="84"/>
      <c r="B157" s="84"/>
      <c r="C157" s="154"/>
      <c r="D157" s="154"/>
      <c r="E157" s="154"/>
      <c r="F157" s="154"/>
      <c r="G157" s="154"/>
      <c r="H157" s="110"/>
      <c r="I157" s="302">
        <f t="shared" si="10"/>
        <v>0</v>
      </c>
      <c r="J157" s="135"/>
      <c r="K157" s="110"/>
      <c r="L157" s="87"/>
      <c r="M157" s="103"/>
      <c r="N157" s="103"/>
      <c r="O157" s="86"/>
      <c r="P157" s="105"/>
      <c r="Q157" s="105"/>
      <c r="R157" s="106"/>
      <c r="S157" s="85"/>
      <c r="T157" s="303">
        <f t="shared" si="11"/>
        <v>0</v>
      </c>
      <c r="U157" s="303">
        <f t="shared" si="12"/>
        <v>0</v>
      </c>
      <c r="V157" s="303">
        <f t="shared" si="13"/>
        <v>0</v>
      </c>
      <c r="W157" s="303">
        <f t="shared" si="14"/>
        <v>0</v>
      </c>
      <c r="X157" s="66"/>
    </row>
    <row r="158" spans="1:24" s="112" customFormat="1" ht="12.75">
      <c r="A158" s="84"/>
      <c r="B158" s="84"/>
      <c r="C158" s="154"/>
      <c r="D158" s="154"/>
      <c r="E158" s="154"/>
      <c r="F158" s="154"/>
      <c r="G158" s="154"/>
      <c r="H158" s="110"/>
      <c r="I158" s="302">
        <f t="shared" si="10"/>
        <v>0</v>
      </c>
      <c r="J158" s="135"/>
      <c r="K158" s="110"/>
      <c r="L158" s="87"/>
      <c r="M158" s="103"/>
      <c r="N158" s="103"/>
      <c r="O158" s="86"/>
      <c r="P158" s="105"/>
      <c r="Q158" s="105"/>
      <c r="R158" s="106"/>
      <c r="S158" s="85"/>
      <c r="T158" s="303">
        <f t="shared" si="11"/>
        <v>0</v>
      </c>
      <c r="U158" s="303">
        <f t="shared" si="12"/>
        <v>0</v>
      </c>
      <c r="V158" s="303">
        <f t="shared" si="13"/>
        <v>0</v>
      </c>
      <c r="W158" s="303">
        <f t="shared" si="14"/>
        <v>0</v>
      </c>
      <c r="X158" s="66"/>
    </row>
    <row r="159" spans="1:24" s="112" customFormat="1" ht="12.75">
      <c r="A159" s="84"/>
      <c r="B159" s="84"/>
      <c r="C159" s="154"/>
      <c r="D159" s="154"/>
      <c r="E159" s="154"/>
      <c r="F159" s="154"/>
      <c r="G159" s="154"/>
      <c r="H159" s="110"/>
      <c r="I159" s="302">
        <f t="shared" si="10"/>
        <v>0</v>
      </c>
      <c r="J159" s="135"/>
      <c r="K159" s="110"/>
      <c r="L159" s="87"/>
      <c r="M159" s="103"/>
      <c r="N159" s="103"/>
      <c r="O159" s="86"/>
      <c r="P159" s="105"/>
      <c r="Q159" s="105"/>
      <c r="R159" s="106"/>
      <c r="S159" s="85"/>
      <c r="T159" s="303">
        <f t="shared" si="11"/>
        <v>0</v>
      </c>
      <c r="U159" s="303">
        <f t="shared" si="12"/>
        <v>0</v>
      </c>
      <c r="V159" s="303">
        <f t="shared" si="13"/>
        <v>0</v>
      </c>
      <c r="W159" s="303">
        <f t="shared" si="14"/>
        <v>0</v>
      </c>
      <c r="X159" s="66"/>
    </row>
    <row r="160" spans="1:24" s="112" customFormat="1" ht="12.75">
      <c r="A160" s="84"/>
      <c r="B160" s="84"/>
      <c r="C160" s="154"/>
      <c r="D160" s="154"/>
      <c r="E160" s="154"/>
      <c r="F160" s="154"/>
      <c r="G160" s="154"/>
      <c r="H160" s="110"/>
      <c r="I160" s="302">
        <f t="shared" si="10"/>
        <v>0</v>
      </c>
      <c r="J160" s="135"/>
      <c r="K160" s="110"/>
      <c r="L160" s="87"/>
      <c r="M160" s="103"/>
      <c r="N160" s="103"/>
      <c r="O160" s="86"/>
      <c r="P160" s="105"/>
      <c r="Q160" s="105"/>
      <c r="R160" s="106"/>
      <c r="S160" s="85"/>
      <c r="T160" s="303">
        <f t="shared" si="11"/>
        <v>0</v>
      </c>
      <c r="U160" s="303">
        <f t="shared" si="12"/>
        <v>0</v>
      </c>
      <c r="V160" s="303">
        <f t="shared" si="13"/>
        <v>0</v>
      </c>
      <c r="W160" s="303">
        <f t="shared" si="14"/>
        <v>0</v>
      </c>
      <c r="X160" s="66"/>
    </row>
    <row r="161" spans="1:24" s="112" customFormat="1" ht="12.75">
      <c r="A161" s="84"/>
      <c r="B161" s="84"/>
      <c r="C161" s="154"/>
      <c r="D161" s="154"/>
      <c r="E161" s="154"/>
      <c r="F161" s="154"/>
      <c r="G161" s="154"/>
      <c r="H161" s="110"/>
      <c r="I161" s="302">
        <f t="shared" si="10"/>
        <v>0</v>
      </c>
      <c r="J161" s="135"/>
      <c r="K161" s="110"/>
      <c r="L161" s="87"/>
      <c r="M161" s="103"/>
      <c r="N161" s="103"/>
      <c r="O161" s="86"/>
      <c r="P161" s="105"/>
      <c r="Q161" s="105"/>
      <c r="R161" s="106"/>
      <c r="S161" s="85"/>
      <c r="T161" s="303">
        <f t="shared" si="11"/>
        <v>0</v>
      </c>
      <c r="U161" s="303">
        <f t="shared" si="12"/>
        <v>0</v>
      </c>
      <c r="V161" s="303">
        <f t="shared" si="13"/>
        <v>0</v>
      </c>
      <c r="W161" s="303">
        <f t="shared" si="14"/>
        <v>0</v>
      </c>
      <c r="X161" s="66"/>
    </row>
    <row r="162" spans="1:24" s="112" customFormat="1" ht="12.75">
      <c r="A162" s="84"/>
      <c r="B162" s="84"/>
      <c r="C162" s="154"/>
      <c r="D162" s="154"/>
      <c r="E162" s="154"/>
      <c r="F162" s="154"/>
      <c r="G162" s="154"/>
      <c r="H162" s="110"/>
      <c r="I162" s="302">
        <f t="shared" si="10"/>
        <v>0</v>
      </c>
      <c r="J162" s="135"/>
      <c r="K162" s="110"/>
      <c r="L162" s="87"/>
      <c r="M162" s="103"/>
      <c r="N162" s="103"/>
      <c r="O162" s="86"/>
      <c r="P162" s="105"/>
      <c r="Q162" s="105"/>
      <c r="R162" s="106"/>
      <c r="S162" s="85"/>
      <c r="T162" s="303">
        <f t="shared" si="11"/>
        <v>0</v>
      </c>
      <c r="U162" s="303">
        <f t="shared" si="12"/>
        <v>0</v>
      </c>
      <c r="V162" s="303">
        <f t="shared" si="13"/>
        <v>0</v>
      </c>
      <c r="W162" s="303">
        <f t="shared" si="14"/>
        <v>0</v>
      </c>
      <c r="X162" s="66"/>
    </row>
    <row r="163" spans="1:24" s="112" customFormat="1" ht="12.75">
      <c r="A163" s="84"/>
      <c r="B163" s="84"/>
      <c r="C163" s="154"/>
      <c r="D163" s="154"/>
      <c r="E163" s="154"/>
      <c r="F163" s="154"/>
      <c r="G163" s="154"/>
      <c r="H163" s="110"/>
      <c r="I163" s="302">
        <f t="shared" si="10"/>
        <v>0</v>
      </c>
      <c r="J163" s="135"/>
      <c r="K163" s="110"/>
      <c r="L163" s="87"/>
      <c r="M163" s="103"/>
      <c r="N163" s="103"/>
      <c r="O163" s="86"/>
      <c r="P163" s="105"/>
      <c r="Q163" s="105"/>
      <c r="R163" s="106"/>
      <c r="S163" s="85"/>
      <c r="T163" s="303">
        <f t="shared" si="11"/>
        <v>0</v>
      </c>
      <c r="U163" s="303">
        <f t="shared" si="12"/>
        <v>0</v>
      </c>
      <c r="V163" s="303">
        <f t="shared" si="13"/>
        <v>0</v>
      </c>
      <c r="W163" s="303">
        <f t="shared" si="14"/>
        <v>0</v>
      </c>
      <c r="X163" s="66"/>
    </row>
    <row r="164" spans="1:24" s="112" customFormat="1" ht="12.75">
      <c r="A164" s="84"/>
      <c r="B164" s="84"/>
      <c r="C164" s="154"/>
      <c r="D164" s="154"/>
      <c r="E164" s="154"/>
      <c r="F164" s="154"/>
      <c r="G164" s="154"/>
      <c r="H164" s="110"/>
      <c r="I164" s="302">
        <f t="shared" si="10"/>
        <v>0</v>
      </c>
      <c r="J164" s="135"/>
      <c r="K164" s="110"/>
      <c r="L164" s="87"/>
      <c r="M164" s="103"/>
      <c r="N164" s="103"/>
      <c r="O164" s="86"/>
      <c r="P164" s="105"/>
      <c r="Q164" s="105"/>
      <c r="R164" s="106"/>
      <c r="S164" s="85"/>
      <c r="T164" s="303">
        <f t="shared" si="11"/>
        <v>0</v>
      </c>
      <c r="U164" s="303">
        <f t="shared" si="12"/>
        <v>0</v>
      </c>
      <c r="V164" s="303">
        <f t="shared" si="13"/>
        <v>0</v>
      </c>
      <c r="W164" s="303">
        <f t="shared" si="14"/>
        <v>0</v>
      </c>
      <c r="X164" s="66"/>
    </row>
    <row r="165" spans="1:24" s="112" customFormat="1" ht="12.75">
      <c r="A165" s="84"/>
      <c r="B165" s="84"/>
      <c r="C165" s="154"/>
      <c r="D165" s="154"/>
      <c r="E165" s="154"/>
      <c r="F165" s="154"/>
      <c r="G165" s="154"/>
      <c r="H165" s="110"/>
      <c r="I165" s="302">
        <f t="shared" si="10"/>
        <v>0</v>
      </c>
      <c r="J165" s="135"/>
      <c r="K165" s="110"/>
      <c r="L165" s="87"/>
      <c r="M165" s="103"/>
      <c r="N165" s="103"/>
      <c r="O165" s="86"/>
      <c r="P165" s="105"/>
      <c r="Q165" s="105"/>
      <c r="R165" s="106"/>
      <c r="S165" s="85"/>
      <c r="T165" s="303">
        <f t="shared" si="11"/>
        <v>0</v>
      </c>
      <c r="U165" s="303">
        <f t="shared" si="12"/>
        <v>0</v>
      </c>
      <c r="V165" s="303">
        <f t="shared" si="13"/>
        <v>0</v>
      </c>
      <c r="W165" s="303">
        <f t="shared" si="14"/>
        <v>0</v>
      </c>
      <c r="X165" s="66"/>
    </row>
    <row r="166" spans="1:24" s="112" customFormat="1" ht="12.75">
      <c r="A166" s="84"/>
      <c r="B166" s="84"/>
      <c r="C166" s="154"/>
      <c r="D166" s="154"/>
      <c r="E166" s="154"/>
      <c r="F166" s="154"/>
      <c r="G166" s="154"/>
      <c r="H166" s="110"/>
      <c r="I166" s="302">
        <f t="shared" si="10"/>
        <v>0</v>
      </c>
      <c r="J166" s="135"/>
      <c r="K166" s="110"/>
      <c r="L166" s="87"/>
      <c r="M166" s="103"/>
      <c r="N166" s="103"/>
      <c r="O166" s="86"/>
      <c r="P166" s="105"/>
      <c r="Q166" s="105"/>
      <c r="R166" s="106"/>
      <c r="S166" s="85"/>
      <c r="T166" s="303">
        <f t="shared" si="11"/>
        <v>0</v>
      </c>
      <c r="U166" s="303">
        <f t="shared" si="12"/>
        <v>0</v>
      </c>
      <c r="V166" s="303">
        <f t="shared" si="13"/>
        <v>0</v>
      </c>
      <c r="W166" s="303">
        <f t="shared" si="14"/>
        <v>0</v>
      </c>
      <c r="X166" s="66"/>
    </row>
    <row r="167" spans="1:24" s="112" customFormat="1" ht="12.75">
      <c r="A167" s="84"/>
      <c r="B167" s="84"/>
      <c r="C167" s="154"/>
      <c r="D167" s="154"/>
      <c r="E167" s="154"/>
      <c r="F167" s="154"/>
      <c r="G167" s="154"/>
      <c r="H167" s="110"/>
      <c r="I167" s="302">
        <f t="shared" si="10"/>
        <v>0</v>
      </c>
      <c r="J167" s="135"/>
      <c r="K167" s="110"/>
      <c r="L167" s="87"/>
      <c r="M167" s="103"/>
      <c r="N167" s="103"/>
      <c r="O167" s="86"/>
      <c r="P167" s="105"/>
      <c r="Q167" s="105"/>
      <c r="R167" s="106"/>
      <c r="S167" s="85"/>
      <c r="T167" s="303">
        <f t="shared" si="11"/>
        <v>0</v>
      </c>
      <c r="U167" s="303">
        <f t="shared" si="12"/>
        <v>0</v>
      </c>
      <c r="V167" s="303">
        <f t="shared" si="13"/>
        <v>0</v>
      </c>
      <c r="W167" s="303">
        <f t="shared" si="14"/>
        <v>0</v>
      </c>
      <c r="X167" s="66"/>
    </row>
    <row r="168" spans="1:24" s="112" customFormat="1" ht="12.75">
      <c r="A168" s="84"/>
      <c r="B168" s="84"/>
      <c r="C168" s="154"/>
      <c r="D168" s="154"/>
      <c r="E168" s="154"/>
      <c r="F168" s="154"/>
      <c r="G168" s="154"/>
      <c r="H168" s="110"/>
      <c r="I168" s="302">
        <f t="shared" si="10"/>
        <v>0</v>
      </c>
      <c r="J168" s="135"/>
      <c r="K168" s="110"/>
      <c r="L168" s="87"/>
      <c r="M168" s="103"/>
      <c r="N168" s="103"/>
      <c r="O168" s="86"/>
      <c r="P168" s="105"/>
      <c r="Q168" s="105"/>
      <c r="R168" s="106"/>
      <c r="S168" s="85"/>
      <c r="T168" s="303">
        <f t="shared" si="11"/>
        <v>0</v>
      </c>
      <c r="U168" s="303">
        <f t="shared" si="12"/>
        <v>0</v>
      </c>
      <c r="V168" s="303">
        <f t="shared" si="13"/>
        <v>0</v>
      </c>
      <c r="W168" s="303">
        <f t="shared" si="14"/>
        <v>0</v>
      </c>
      <c r="X168" s="66"/>
    </row>
    <row r="169" spans="1:24" s="112" customFormat="1" ht="12.75">
      <c r="A169" s="84"/>
      <c r="B169" s="84"/>
      <c r="C169" s="154"/>
      <c r="D169" s="154"/>
      <c r="E169" s="154"/>
      <c r="F169" s="154"/>
      <c r="G169" s="154"/>
      <c r="H169" s="110"/>
      <c r="I169" s="302">
        <f t="shared" si="10"/>
        <v>0</v>
      </c>
      <c r="J169" s="135"/>
      <c r="K169" s="110"/>
      <c r="L169" s="87"/>
      <c r="M169" s="103"/>
      <c r="N169" s="103"/>
      <c r="O169" s="86"/>
      <c r="P169" s="105"/>
      <c r="Q169" s="105"/>
      <c r="R169" s="106"/>
      <c r="S169" s="85"/>
      <c r="T169" s="303">
        <f t="shared" si="11"/>
        <v>0</v>
      </c>
      <c r="U169" s="303">
        <f t="shared" si="12"/>
        <v>0</v>
      </c>
      <c r="V169" s="303">
        <f t="shared" si="13"/>
        <v>0</v>
      </c>
      <c r="W169" s="303">
        <f t="shared" si="14"/>
        <v>0</v>
      </c>
      <c r="X169" s="66"/>
    </row>
    <row r="170" spans="1:24" s="112" customFormat="1" ht="12.75">
      <c r="A170" s="84"/>
      <c r="B170" s="84"/>
      <c r="C170" s="154"/>
      <c r="D170" s="154"/>
      <c r="E170" s="154"/>
      <c r="F170" s="154"/>
      <c r="G170" s="154"/>
      <c r="H170" s="110"/>
      <c r="I170" s="302">
        <f t="shared" si="10"/>
        <v>0</v>
      </c>
      <c r="J170" s="135"/>
      <c r="K170" s="110"/>
      <c r="L170" s="87"/>
      <c r="M170" s="103"/>
      <c r="N170" s="103"/>
      <c r="O170" s="86"/>
      <c r="P170" s="105"/>
      <c r="Q170" s="105"/>
      <c r="R170" s="106"/>
      <c r="S170" s="85"/>
      <c r="T170" s="303">
        <f t="shared" si="11"/>
        <v>0</v>
      </c>
      <c r="U170" s="303">
        <f t="shared" si="12"/>
        <v>0</v>
      </c>
      <c r="V170" s="303">
        <f t="shared" si="13"/>
        <v>0</v>
      </c>
      <c r="W170" s="303">
        <f t="shared" si="14"/>
        <v>0</v>
      </c>
      <c r="X170" s="66"/>
    </row>
    <row r="171" spans="1:24" s="112" customFormat="1" ht="12.75">
      <c r="A171" s="84"/>
      <c r="B171" s="84"/>
      <c r="C171" s="154"/>
      <c r="D171" s="154"/>
      <c r="E171" s="154"/>
      <c r="F171" s="154"/>
      <c r="G171" s="154"/>
      <c r="H171" s="110"/>
      <c r="I171" s="302">
        <f t="shared" si="10"/>
        <v>0</v>
      </c>
      <c r="J171" s="135"/>
      <c r="K171" s="110"/>
      <c r="L171" s="87"/>
      <c r="M171" s="103"/>
      <c r="N171" s="103"/>
      <c r="O171" s="86"/>
      <c r="P171" s="105"/>
      <c r="Q171" s="105"/>
      <c r="R171" s="106"/>
      <c r="S171" s="85"/>
      <c r="T171" s="303">
        <f t="shared" si="11"/>
        <v>0</v>
      </c>
      <c r="U171" s="303">
        <f t="shared" si="12"/>
        <v>0</v>
      </c>
      <c r="V171" s="303">
        <f t="shared" si="13"/>
        <v>0</v>
      </c>
      <c r="W171" s="303">
        <f t="shared" si="14"/>
        <v>0</v>
      </c>
      <c r="X171" s="66"/>
    </row>
    <row r="172" spans="1:24" s="112" customFormat="1" ht="12.75">
      <c r="A172" s="84"/>
      <c r="B172" s="84"/>
      <c r="C172" s="154"/>
      <c r="D172" s="154"/>
      <c r="E172" s="154"/>
      <c r="F172" s="154"/>
      <c r="G172" s="154"/>
      <c r="H172" s="110"/>
      <c r="I172" s="302">
        <f t="shared" si="10"/>
        <v>0</v>
      </c>
      <c r="J172" s="135"/>
      <c r="K172" s="110"/>
      <c r="L172" s="87"/>
      <c r="M172" s="103"/>
      <c r="N172" s="103"/>
      <c r="O172" s="86"/>
      <c r="P172" s="105"/>
      <c r="Q172" s="105"/>
      <c r="R172" s="106"/>
      <c r="S172" s="85"/>
      <c r="T172" s="303">
        <f t="shared" si="11"/>
        <v>0</v>
      </c>
      <c r="U172" s="303">
        <f t="shared" si="12"/>
        <v>0</v>
      </c>
      <c r="V172" s="303">
        <f t="shared" si="13"/>
        <v>0</v>
      </c>
      <c r="W172" s="303">
        <f t="shared" si="14"/>
        <v>0</v>
      </c>
      <c r="X172" s="66"/>
    </row>
    <row r="173" spans="1:24" s="112" customFormat="1" ht="12.75">
      <c r="A173" s="84"/>
      <c r="B173" s="84"/>
      <c r="C173" s="154"/>
      <c r="D173" s="154"/>
      <c r="E173" s="154"/>
      <c r="F173" s="154"/>
      <c r="G173" s="154"/>
      <c r="H173" s="110"/>
      <c r="I173" s="302">
        <f t="shared" si="10"/>
        <v>0</v>
      </c>
      <c r="J173" s="135"/>
      <c r="K173" s="110"/>
      <c r="L173" s="87"/>
      <c r="M173" s="103"/>
      <c r="N173" s="103"/>
      <c r="O173" s="86"/>
      <c r="P173" s="105"/>
      <c r="Q173" s="105"/>
      <c r="R173" s="106"/>
      <c r="S173" s="85"/>
      <c r="T173" s="303">
        <f t="shared" si="11"/>
        <v>0</v>
      </c>
      <c r="U173" s="303">
        <f t="shared" si="12"/>
        <v>0</v>
      </c>
      <c r="V173" s="303">
        <f t="shared" si="13"/>
        <v>0</v>
      </c>
      <c r="W173" s="303">
        <f t="shared" si="14"/>
        <v>0</v>
      </c>
      <c r="X173" s="66"/>
    </row>
    <row r="174" spans="1:24" s="112" customFormat="1" ht="12.75">
      <c r="A174" s="84"/>
      <c r="B174" s="84"/>
      <c r="C174" s="154"/>
      <c r="D174" s="154"/>
      <c r="E174" s="154"/>
      <c r="F174" s="154"/>
      <c r="G174" s="154"/>
      <c r="H174" s="110"/>
      <c r="I174" s="302">
        <f t="shared" si="10"/>
        <v>0</v>
      </c>
      <c r="J174" s="135"/>
      <c r="K174" s="110"/>
      <c r="L174" s="87"/>
      <c r="M174" s="103"/>
      <c r="N174" s="103"/>
      <c r="O174" s="86"/>
      <c r="P174" s="105"/>
      <c r="Q174" s="105"/>
      <c r="R174" s="106"/>
      <c r="S174" s="85"/>
      <c r="T174" s="303">
        <f t="shared" si="11"/>
        <v>0</v>
      </c>
      <c r="U174" s="303">
        <f t="shared" si="12"/>
        <v>0</v>
      </c>
      <c r="V174" s="303">
        <f t="shared" si="13"/>
        <v>0</v>
      </c>
      <c r="W174" s="303">
        <f t="shared" si="14"/>
        <v>0</v>
      </c>
      <c r="X174" s="66"/>
    </row>
    <row r="175" spans="1:24" s="112" customFormat="1" ht="12.75">
      <c r="A175" s="84"/>
      <c r="B175" s="84"/>
      <c r="C175" s="154"/>
      <c r="D175" s="154"/>
      <c r="E175" s="154"/>
      <c r="F175" s="154"/>
      <c r="G175" s="154"/>
      <c r="H175" s="110"/>
      <c r="I175" s="302">
        <f>SUM(C175:G175)</f>
        <v>0</v>
      </c>
      <c r="J175" s="135"/>
      <c r="K175" s="110"/>
      <c r="L175" s="87"/>
      <c r="M175" s="103"/>
      <c r="N175" s="103"/>
      <c r="O175" s="86"/>
      <c r="P175" s="105"/>
      <c r="Q175" s="105"/>
      <c r="R175" s="106"/>
      <c r="S175" s="85"/>
      <c r="T175" s="303">
        <f>SUMIF(annexureChallanSrno,A175,annexureTotalDeposit)</f>
        <v>0</v>
      </c>
      <c r="U175" s="303">
        <f>SUMIF(annexureChallanSrno,A175,annexureTDS)</f>
        <v>0</v>
      </c>
      <c r="V175" s="303">
        <f>SUMIF(annexureChallanSrno,A175,annexureSurcharges)</f>
        <v>0</v>
      </c>
      <c r="W175" s="303">
        <f>SUMIF(annexureChallanSrno,A175,annexureEducation)</f>
        <v>0</v>
      </c>
      <c r="X175" s="66"/>
    </row>
    <row r="176" spans="1:24" s="112" customFormat="1" ht="12.75">
      <c r="A176" s="84"/>
      <c r="B176" s="84"/>
      <c r="C176" s="154"/>
      <c r="D176" s="154"/>
      <c r="E176" s="154"/>
      <c r="F176" s="154"/>
      <c r="G176" s="154"/>
      <c r="H176" s="110"/>
      <c r="I176" s="302">
        <f>SUM(C176:G176)</f>
        <v>0</v>
      </c>
      <c r="J176" s="135"/>
      <c r="K176" s="110"/>
      <c r="L176" s="87"/>
      <c r="M176" s="103"/>
      <c r="N176" s="103"/>
      <c r="O176" s="86"/>
      <c r="P176" s="105"/>
      <c r="Q176" s="105"/>
      <c r="R176" s="106"/>
      <c r="S176" s="85"/>
      <c r="T176" s="303">
        <f>SUMIF(annexureChallanSrno,A176,annexureTotalDeposit)</f>
        <v>0</v>
      </c>
      <c r="U176" s="303">
        <f>SUMIF(annexureChallanSrno,A176,annexureTDS)</f>
        <v>0</v>
      </c>
      <c r="V176" s="303">
        <f>SUMIF(annexureChallanSrno,A176,annexureSurcharges)</f>
        <v>0</v>
      </c>
      <c r="W176" s="303">
        <f>SUMIF(annexureChallanSrno,A176,annexureEducation)</f>
        <v>0</v>
      </c>
      <c r="X176" s="66"/>
    </row>
    <row r="177" spans="1:24" ht="12.75">
      <c r="A177" s="84"/>
      <c r="B177" s="84"/>
      <c r="C177" s="154"/>
      <c r="D177" s="154"/>
      <c r="E177" s="154"/>
      <c r="F177" s="154"/>
      <c r="G177" s="154"/>
      <c r="H177" s="110"/>
      <c r="I177" s="302">
        <f>SUM(C177:G177)</f>
        <v>0</v>
      </c>
      <c r="J177" s="135"/>
      <c r="K177" s="110"/>
      <c r="L177" s="87"/>
      <c r="M177" s="103"/>
      <c r="N177" s="103"/>
      <c r="O177" s="86"/>
      <c r="P177" s="105"/>
      <c r="Q177" s="105"/>
      <c r="R177" s="106"/>
      <c r="S177" s="85"/>
      <c r="T177" s="303">
        <f>SUMIF(annexureChallanSrno,A177,annexureTotalDeposit)</f>
        <v>0</v>
      </c>
      <c r="U177" s="303">
        <f>SUMIF(annexureChallanSrno,A177,annexureTDS)</f>
        <v>0</v>
      </c>
      <c r="V177" s="303">
        <f>SUMIF(annexureChallanSrno,A177,annexureSurcharges)</f>
        <v>0</v>
      </c>
      <c r="W177" s="303">
        <f>SUMIF(annexureChallanSrno,A177,annexureEducation)</f>
        <v>0</v>
      </c>
      <c r="X177" s="66"/>
    </row>
    <row r="178" spans="1:24" s="112" customFormat="1" ht="12.75">
      <c r="A178" s="84"/>
      <c r="B178" s="84"/>
      <c r="C178" s="154"/>
      <c r="D178" s="154"/>
      <c r="E178" s="154"/>
      <c r="F178" s="154"/>
      <c r="G178" s="154"/>
      <c r="H178" s="110"/>
      <c r="I178" s="302">
        <f aca="true" t="shared" si="15" ref="I178:I216">SUM(C178:G178)</f>
        <v>0</v>
      </c>
      <c r="J178" s="135"/>
      <c r="K178" s="110"/>
      <c r="L178" s="87"/>
      <c r="M178" s="103"/>
      <c r="N178" s="103"/>
      <c r="O178" s="86"/>
      <c r="P178" s="105"/>
      <c r="Q178" s="105"/>
      <c r="R178" s="106"/>
      <c r="S178" s="85"/>
      <c r="T178" s="303">
        <f aca="true" t="shared" si="16" ref="T178:T216">SUMIF(annexureChallanSrno,A178,annexureTotalDeposit)</f>
        <v>0</v>
      </c>
      <c r="U178" s="303">
        <f aca="true" t="shared" si="17" ref="U178:U216">SUMIF(annexureChallanSrno,A178,annexureTDS)</f>
        <v>0</v>
      </c>
      <c r="V178" s="303">
        <f aca="true" t="shared" si="18" ref="V178:V216">SUMIF(annexureChallanSrno,A178,annexureSurcharges)</f>
        <v>0</v>
      </c>
      <c r="W178" s="303">
        <f aca="true" t="shared" si="19" ref="W178:W216">SUMIF(annexureChallanSrno,A178,annexureEducation)</f>
        <v>0</v>
      </c>
      <c r="X178" s="66"/>
    </row>
    <row r="179" spans="1:24" s="112" customFormat="1" ht="12.75">
      <c r="A179" s="84"/>
      <c r="B179" s="84"/>
      <c r="C179" s="154"/>
      <c r="D179" s="154"/>
      <c r="E179" s="154"/>
      <c r="F179" s="154"/>
      <c r="G179" s="154"/>
      <c r="H179" s="110"/>
      <c r="I179" s="302">
        <f t="shared" si="15"/>
        <v>0</v>
      </c>
      <c r="J179" s="135"/>
      <c r="K179" s="110"/>
      <c r="L179" s="87"/>
      <c r="M179" s="103"/>
      <c r="N179" s="103"/>
      <c r="O179" s="86"/>
      <c r="P179" s="105"/>
      <c r="Q179" s="105"/>
      <c r="R179" s="106"/>
      <c r="S179" s="85"/>
      <c r="T179" s="303">
        <f t="shared" si="16"/>
        <v>0</v>
      </c>
      <c r="U179" s="303">
        <f t="shared" si="17"/>
        <v>0</v>
      </c>
      <c r="V179" s="303">
        <f t="shared" si="18"/>
        <v>0</v>
      </c>
      <c r="W179" s="303">
        <f t="shared" si="19"/>
        <v>0</v>
      </c>
      <c r="X179" s="66"/>
    </row>
    <row r="180" spans="1:24" s="112" customFormat="1" ht="12.75">
      <c r="A180" s="84"/>
      <c r="B180" s="84"/>
      <c r="C180" s="154"/>
      <c r="D180" s="154"/>
      <c r="E180" s="154"/>
      <c r="F180" s="154"/>
      <c r="G180" s="154"/>
      <c r="H180" s="110"/>
      <c r="I180" s="302">
        <f t="shared" si="15"/>
        <v>0</v>
      </c>
      <c r="J180" s="135"/>
      <c r="K180" s="110"/>
      <c r="L180" s="87"/>
      <c r="M180" s="103"/>
      <c r="N180" s="103"/>
      <c r="O180" s="86"/>
      <c r="P180" s="105"/>
      <c r="Q180" s="105"/>
      <c r="R180" s="106"/>
      <c r="S180" s="85"/>
      <c r="T180" s="303">
        <f t="shared" si="16"/>
        <v>0</v>
      </c>
      <c r="U180" s="303">
        <f t="shared" si="17"/>
        <v>0</v>
      </c>
      <c r="V180" s="303">
        <f t="shared" si="18"/>
        <v>0</v>
      </c>
      <c r="W180" s="303">
        <f t="shared" si="19"/>
        <v>0</v>
      </c>
      <c r="X180" s="66"/>
    </row>
    <row r="181" spans="1:24" s="112" customFormat="1" ht="12.75">
      <c r="A181" s="84"/>
      <c r="B181" s="84"/>
      <c r="C181" s="154"/>
      <c r="D181" s="154"/>
      <c r="E181" s="154"/>
      <c r="F181" s="154"/>
      <c r="G181" s="154"/>
      <c r="H181" s="110"/>
      <c r="I181" s="302">
        <f t="shared" si="15"/>
        <v>0</v>
      </c>
      <c r="J181" s="135"/>
      <c r="K181" s="110"/>
      <c r="L181" s="87"/>
      <c r="M181" s="103"/>
      <c r="N181" s="103"/>
      <c r="O181" s="86"/>
      <c r="P181" s="105"/>
      <c r="Q181" s="105"/>
      <c r="R181" s="106"/>
      <c r="S181" s="85"/>
      <c r="T181" s="303">
        <f t="shared" si="16"/>
        <v>0</v>
      </c>
      <c r="U181" s="303">
        <f t="shared" si="17"/>
        <v>0</v>
      </c>
      <c r="V181" s="303">
        <f t="shared" si="18"/>
        <v>0</v>
      </c>
      <c r="W181" s="303">
        <f t="shared" si="19"/>
        <v>0</v>
      </c>
      <c r="X181" s="66"/>
    </row>
    <row r="182" spans="1:24" s="112" customFormat="1" ht="12.75">
      <c r="A182" s="84"/>
      <c r="B182" s="84"/>
      <c r="C182" s="154"/>
      <c r="D182" s="154"/>
      <c r="E182" s="154"/>
      <c r="F182" s="154"/>
      <c r="G182" s="154"/>
      <c r="H182" s="110"/>
      <c r="I182" s="302">
        <f t="shared" si="15"/>
        <v>0</v>
      </c>
      <c r="J182" s="135"/>
      <c r="K182" s="110"/>
      <c r="L182" s="87"/>
      <c r="M182" s="103"/>
      <c r="N182" s="103"/>
      <c r="O182" s="86"/>
      <c r="P182" s="105"/>
      <c r="Q182" s="105"/>
      <c r="R182" s="106"/>
      <c r="S182" s="85"/>
      <c r="T182" s="303">
        <f t="shared" si="16"/>
        <v>0</v>
      </c>
      <c r="U182" s="303">
        <f t="shared" si="17"/>
        <v>0</v>
      </c>
      <c r="V182" s="303">
        <f t="shared" si="18"/>
        <v>0</v>
      </c>
      <c r="W182" s="303">
        <f t="shared" si="19"/>
        <v>0</v>
      </c>
      <c r="X182" s="66"/>
    </row>
    <row r="183" spans="1:24" s="112" customFormat="1" ht="12.75">
      <c r="A183" s="84"/>
      <c r="B183" s="84"/>
      <c r="C183" s="154"/>
      <c r="D183" s="154"/>
      <c r="E183" s="154"/>
      <c r="F183" s="154"/>
      <c r="G183" s="154"/>
      <c r="H183" s="110"/>
      <c r="I183" s="302">
        <f t="shared" si="15"/>
        <v>0</v>
      </c>
      <c r="J183" s="135"/>
      <c r="K183" s="110"/>
      <c r="L183" s="87"/>
      <c r="M183" s="103"/>
      <c r="N183" s="103"/>
      <c r="O183" s="86"/>
      <c r="P183" s="105"/>
      <c r="Q183" s="105"/>
      <c r="R183" s="106"/>
      <c r="S183" s="85"/>
      <c r="T183" s="303">
        <f t="shared" si="16"/>
        <v>0</v>
      </c>
      <c r="U183" s="303">
        <f t="shared" si="17"/>
        <v>0</v>
      </c>
      <c r="V183" s="303">
        <f t="shared" si="18"/>
        <v>0</v>
      </c>
      <c r="W183" s="303">
        <f t="shared" si="19"/>
        <v>0</v>
      </c>
      <c r="X183" s="66"/>
    </row>
    <row r="184" spans="1:24" s="112" customFormat="1" ht="12.75">
      <c r="A184" s="84"/>
      <c r="B184" s="84"/>
      <c r="C184" s="154"/>
      <c r="D184" s="154"/>
      <c r="E184" s="154"/>
      <c r="F184" s="154"/>
      <c r="G184" s="154"/>
      <c r="H184" s="110"/>
      <c r="I184" s="302">
        <f t="shared" si="15"/>
        <v>0</v>
      </c>
      <c r="J184" s="135"/>
      <c r="K184" s="110"/>
      <c r="L184" s="87"/>
      <c r="M184" s="103"/>
      <c r="N184" s="103"/>
      <c r="O184" s="86"/>
      <c r="P184" s="105"/>
      <c r="Q184" s="105"/>
      <c r="R184" s="106"/>
      <c r="S184" s="85"/>
      <c r="T184" s="303">
        <f t="shared" si="16"/>
        <v>0</v>
      </c>
      <c r="U184" s="303">
        <f t="shared" si="17"/>
        <v>0</v>
      </c>
      <c r="V184" s="303">
        <f t="shared" si="18"/>
        <v>0</v>
      </c>
      <c r="W184" s="303">
        <f t="shared" si="19"/>
        <v>0</v>
      </c>
      <c r="X184" s="66"/>
    </row>
    <row r="185" spans="1:24" s="112" customFormat="1" ht="12.75">
      <c r="A185" s="84"/>
      <c r="B185" s="84"/>
      <c r="C185" s="154"/>
      <c r="D185" s="154"/>
      <c r="E185" s="154"/>
      <c r="F185" s="154"/>
      <c r="G185" s="154"/>
      <c r="H185" s="110"/>
      <c r="I185" s="302">
        <f t="shared" si="15"/>
        <v>0</v>
      </c>
      <c r="J185" s="135"/>
      <c r="K185" s="110"/>
      <c r="L185" s="87"/>
      <c r="M185" s="103"/>
      <c r="N185" s="103"/>
      <c r="O185" s="86"/>
      <c r="P185" s="105"/>
      <c r="Q185" s="105"/>
      <c r="R185" s="106"/>
      <c r="S185" s="85"/>
      <c r="T185" s="303">
        <f t="shared" si="16"/>
        <v>0</v>
      </c>
      <c r="U185" s="303">
        <f t="shared" si="17"/>
        <v>0</v>
      </c>
      <c r="V185" s="303">
        <f t="shared" si="18"/>
        <v>0</v>
      </c>
      <c r="W185" s="303">
        <f t="shared" si="19"/>
        <v>0</v>
      </c>
      <c r="X185" s="66"/>
    </row>
    <row r="186" spans="1:24" s="112" customFormat="1" ht="12.75">
      <c r="A186" s="84"/>
      <c r="B186" s="84"/>
      <c r="C186" s="154"/>
      <c r="D186" s="154"/>
      <c r="E186" s="154"/>
      <c r="F186" s="154"/>
      <c r="G186" s="154"/>
      <c r="H186" s="110"/>
      <c r="I186" s="302">
        <f t="shared" si="15"/>
        <v>0</v>
      </c>
      <c r="J186" s="135"/>
      <c r="K186" s="110"/>
      <c r="L186" s="87"/>
      <c r="M186" s="103"/>
      <c r="N186" s="103"/>
      <c r="O186" s="86"/>
      <c r="P186" s="105"/>
      <c r="Q186" s="105"/>
      <c r="R186" s="106"/>
      <c r="S186" s="85"/>
      <c r="T186" s="303">
        <f t="shared" si="16"/>
        <v>0</v>
      </c>
      <c r="U186" s="303">
        <f t="shared" si="17"/>
        <v>0</v>
      </c>
      <c r="V186" s="303">
        <f t="shared" si="18"/>
        <v>0</v>
      </c>
      <c r="W186" s="303">
        <f t="shared" si="19"/>
        <v>0</v>
      </c>
      <c r="X186" s="66"/>
    </row>
    <row r="187" spans="1:24" s="112" customFormat="1" ht="12.75">
      <c r="A187" s="84"/>
      <c r="B187" s="84"/>
      <c r="C187" s="154"/>
      <c r="D187" s="154"/>
      <c r="E187" s="154"/>
      <c r="F187" s="154"/>
      <c r="G187" s="154"/>
      <c r="H187" s="110"/>
      <c r="I187" s="302">
        <f t="shared" si="15"/>
        <v>0</v>
      </c>
      <c r="J187" s="135"/>
      <c r="K187" s="110"/>
      <c r="L187" s="87"/>
      <c r="M187" s="103"/>
      <c r="N187" s="103"/>
      <c r="O187" s="86"/>
      <c r="P187" s="105"/>
      <c r="Q187" s="105"/>
      <c r="R187" s="106"/>
      <c r="S187" s="85"/>
      <c r="T187" s="303">
        <f t="shared" si="16"/>
        <v>0</v>
      </c>
      <c r="U187" s="303">
        <f t="shared" si="17"/>
        <v>0</v>
      </c>
      <c r="V187" s="303">
        <f t="shared" si="18"/>
        <v>0</v>
      </c>
      <c r="W187" s="303">
        <f t="shared" si="19"/>
        <v>0</v>
      </c>
      <c r="X187" s="66"/>
    </row>
    <row r="188" spans="1:24" s="112" customFormat="1" ht="12.75">
      <c r="A188" s="84"/>
      <c r="B188" s="84"/>
      <c r="C188" s="154"/>
      <c r="D188" s="154"/>
      <c r="E188" s="154"/>
      <c r="F188" s="154"/>
      <c r="G188" s="154"/>
      <c r="H188" s="110"/>
      <c r="I188" s="302">
        <f t="shared" si="15"/>
        <v>0</v>
      </c>
      <c r="J188" s="135"/>
      <c r="K188" s="110"/>
      <c r="L188" s="87"/>
      <c r="M188" s="103"/>
      <c r="N188" s="103"/>
      <c r="O188" s="86"/>
      <c r="P188" s="105"/>
      <c r="Q188" s="105"/>
      <c r="R188" s="106"/>
      <c r="S188" s="85"/>
      <c r="T188" s="303">
        <f t="shared" si="16"/>
        <v>0</v>
      </c>
      <c r="U188" s="303">
        <f t="shared" si="17"/>
        <v>0</v>
      </c>
      <c r="V188" s="303">
        <f t="shared" si="18"/>
        <v>0</v>
      </c>
      <c r="W188" s="303">
        <f t="shared" si="19"/>
        <v>0</v>
      </c>
      <c r="X188" s="66"/>
    </row>
    <row r="189" spans="1:24" ht="12.75">
      <c r="A189" s="84"/>
      <c r="B189" s="84"/>
      <c r="C189" s="154"/>
      <c r="D189" s="154"/>
      <c r="E189" s="154"/>
      <c r="F189" s="154"/>
      <c r="G189" s="154"/>
      <c r="H189" s="110"/>
      <c r="I189" s="302">
        <f t="shared" si="15"/>
        <v>0</v>
      </c>
      <c r="J189" s="135"/>
      <c r="K189" s="110"/>
      <c r="L189" s="87"/>
      <c r="M189" s="103"/>
      <c r="N189" s="103"/>
      <c r="O189" s="86"/>
      <c r="P189" s="105"/>
      <c r="Q189" s="105"/>
      <c r="R189" s="106"/>
      <c r="S189" s="85"/>
      <c r="T189" s="303">
        <f t="shared" si="16"/>
        <v>0</v>
      </c>
      <c r="U189" s="303">
        <f t="shared" si="17"/>
        <v>0</v>
      </c>
      <c r="V189" s="303">
        <f t="shared" si="18"/>
        <v>0</v>
      </c>
      <c r="W189" s="303">
        <f t="shared" si="19"/>
        <v>0</v>
      </c>
      <c r="X189" s="66"/>
    </row>
    <row r="190" spans="1:24" ht="12.75">
      <c r="A190" s="84"/>
      <c r="B190" s="84"/>
      <c r="C190" s="154"/>
      <c r="D190" s="154"/>
      <c r="E190" s="154"/>
      <c r="F190" s="154"/>
      <c r="G190" s="154"/>
      <c r="H190" s="110"/>
      <c r="I190" s="302">
        <f t="shared" si="15"/>
        <v>0</v>
      </c>
      <c r="J190" s="135"/>
      <c r="K190" s="110"/>
      <c r="L190" s="87"/>
      <c r="M190" s="103"/>
      <c r="N190" s="103"/>
      <c r="O190" s="86"/>
      <c r="P190" s="105"/>
      <c r="Q190" s="105"/>
      <c r="R190" s="106"/>
      <c r="S190" s="85"/>
      <c r="T190" s="303">
        <f t="shared" si="16"/>
        <v>0</v>
      </c>
      <c r="U190" s="303">
        <f t="shared" si="17"/>
        <v>0</v>
      </c>
      <c r="V190" s="303">
        <f t="shared" si="18"/>
        <v>0</v>
      </c>
      <c r="W190" s="303">
        <f t="shared" si="19"/>
        <v>0</v>
      </c>
      <c r="X190" s="66"/>
    </row>
    <row r="191" spans="1:24" ht="12.75">
      <c r="A191" s="84"/>
      <c r="B191" s="84"/>
      <c r="C191" s="154"/>
      <c r="D191" s="154"/>
      <c r="E191" s="154"/>
      <c r="F191" s="154"/>
      <c r="G191" s="154"/>
      <c r="H191" s="110"/>
      <c r="I191" s="302">
        <f t="shared" si="15"/>
        <v>0</v>
      </c>
      <c r="J191" s="135"/>
      <c r="K191" s="110"/>
      <c r="L191" s="87"/>
      <c r="M191" s="103"/>
      <c r="N191" s="103"/>
      <c r="O191" s="86"/>
      <c r="P191" s="105"/>
      <c r="Q191" s="105"/>
      <c r="R191" s="106"/>
      <c r="S191" s="85"/>
      <c r="T191" s="303">
        <f t="shared" si="16"/>
        <v>0</v>
      </c>
      <c r="U191" s="303">
        <f t="shared" si="17"/>
        <v>0</v>
      </c>
      <c r="V191" s="303">
        <f t="shared" si="18"/>
        <v>0</v>
      </c>
      <c r="W191" s="303">
        <f t="shared" si="19"/>
        <v>0</v>
      </c>
      <c r="X191" s="66"/>
    </row>
    <row r="192" spans="1:24" ht="12.75">
      <c r="A192" s="84"/>
      <c r="B192" s="84"/>
      <c r="C192" s="154"/>
      <c r="D192" s="154"/>
      <c r="E192" s="154"/>
      <c r="F192" s="154"/>
      <c r="G192" s="154"/>
      <c r="H192" s="110"/>
      <c r="I192" s="302">
        <f t="shared" si="15"/>
        <v>0</v>
      </c>
      <c r="J192" s="135"/>
      <c r="K192" s="110"/>
      <c r="L192" s="87"/>
      <c r="M192" s="103"/>
      <c r="N192" s="103"/>
      <c r="O192" s="86"/>
      <c r="P192" s="105"/>
      <c r="Q192" s="105"/>
      <c r="R192" s="106"/>
      <c r="S192" s="85"/>
      <c r="T192" s="303">
        <f t="shared" si="16"/>
        <v>0</v>
      </c>
      <c r="U192" s="303">
        <f t="shared" si="17"/>
        <v>0</v>
      </c>
      <c r="V192" s="303">
        <f t="shared" si="18"/>
        <v>0</v>
      </c>
      <c r="W192" s="303">
        <f t="shared" si="19"/>
        <v>0</v>
      </c>
      <c r="X192" s="66"/>
    </row>
    <row r="193" spans="1:24" ht="12.75">
      <c r="A193" s="84"/>
      <c r="B193" s="84"/>
      <c r="C193" s="154"/>
      <c r="D193" s="154"/>
      <c r="E193" s="154"/>
      <c r="F193" s="154"/>
      <c r="G193" s="154"/>
      <c r="H193" s="110"/>
      <c r="I193" s="302">
        <f t="shared" si="15"/>
        <v>0</v>
      </c>
      <c r="J193" s="135"/>
      <c r="K193" s="110"/>
      <c r="L193" s="87"/>
      <c r="M193" s="103"/>
      <c r="N193" s="103"/>
      <c r="O193" s="86"/>
      <c r="P193" s="105"/>
      <c r="Q193" s="105"/>
      <c r="R193" s="106"/>
      <c r="S193" s="85"/>
      <c r="T193" s="303">
        <f t="shared" si="16"/>
        <v>0</v>
      </c>
      <c r="U193" s="303">
        <f t="shared" si="17"/>
        <v>0</v>
      </c>
      <c r="V193" s="303">
        <f t="shared" si="18"/>
        <v>0</v>
      </c>
      <c r="W193" s="303">
        <f t="shared" si="19"/>
        <v>0</v>
      </c>
      <c r="X193" s="66"/>
    </row>
    <row r="194" spans="1:24" ht="12.75">
      <c r="A194" s="84"/>
      <c r="B194" s="84"/>
      <c r="C194" s="154"/>
      <c r="D194" s="154"/>
      <c r="E194" s="154"/>
      <c r="F194" s="154"/>
      <c r="G194" s="154"/>
      <c r="H194" s="110"/>
      <c r="I194" s="302">
        <f t="shared" si="15"/>
        <v>0</v>
      </c>
      <c r="J194" s="135"/>
      <c r="K194" s="110"/>
      <c r="L194" s="87"/>
      <c r="M194" s="103"/>
      <c r="N194" s="103"/>
      <c r="O194" s="86"/>
      <c r="P194" s="105"/>
      <c r="Q194" s="105"/>
      <c r="R194" s="106"/>
      <c r="S194" s="85"/>
      <c r="T194" s="303">
        <f t="shared" si="16"/>
        <v>0</v>
      </c>
      <c r="U194" s="303">
        <f t="shared" si="17"/>
        <v>0</v>
      </c>
      <c r="V194" s="303">
        <f t="shared" si="18"/>
        <v>0</v>
      </c>
      <c r="W194" s="303">
        <f t="shared" si="19"/>
        <v>0</v>
      </c>
      <c r="X194" s="66"/>
    </row>
    <row r="195" spans="1:24" ht="12.75">
      <c r="A195" s="84"/>
      <c r="B195" s="84"/>
      <c r="C195" s="154"/>
      <c r="D195" s="154"/>
      <c r="E195" s="154"/>
      <c r="F195" s="154"/>
      <c r="G195" s="154"/>
      <c r="H195" s="110"/>
      <c r="I195" s="302">
        <f t="shared" si="15"/>
        <v>0</v>
      </c>
      <c r="J195" s="135"/>
      <c r="K195" s="110"/>
      <c r="L195" s="87"/>
      <c r="M195" s="103"/>
      <c r="N195" s="103"/>
      <c r="O195" s="86"/>
      <c r="P195" s="105"/>
      <c r="Q195" s="105"/>
      <c r="R195" s="106"/>
      <c r="S195" s="85"/>
      <c r="T195" s="303">
        <f t="shared" si="16"/>
        <v>0</v>
      </c>
      <c r="U195" s="303">
        <f t="shared" si="17"/>
        <v>0</v>
      </c>
      <c r="V195" s="303">
        <f t="shared" si="18"/>
        <v>0</v>
      </c>
      <c r="W195" s="303">
        <f t="shared" si="19"/>
        <v>0</v>
      </c>
      <c r="X195" s="66"/>
    </row>
    <row r="196" spans="1:24" ht="12.75">
      <c r="A196" s="84"/>
      <c r="B196" s="84"/>
      <c r="C196" s="154"/>
      <c r="D196" s="154"/>
      <c r="E196" s="154"/>
      <c r="F196" s="154"/>
      <c r="G196" s="154"/>
      <c r="H196" s="110"/>
      <c r="I196" s="302">
        <f t="shared" si="15"/>
        <v>0</v>
      </c>
      <c r="J196" s="135"/>
      <c r="K196" s="110"/>
      <c r="L196" s="87"/>
      <c r="M196" s="103"/>
      <c r="N196" s="103"/>
      <c r="O196" s="86"/>
      <c r="P196" s="105"/>
      <c r="Q196" s="105"/>
      <c r="R196" s="106"/>
      <c r="S196" s="85"/>
      <c r="T196" s="303">
        <f t="shared" si="16"/>
        <v>0</v>
      </c>
      <c r="U196" s="303">
        <f t="shared" si="17"/>
        <v>0</v>
      </c>
      <c r="V196" s="303">
        <f t="shared" si="18"/>
        <v>0</v>
      </c>
      <c r="W196" s="303">
        <f t="shared" si="19"/>
        <v>0</v>
      </c>
      <c r="X196" s="66"/>
    </row>
    <row r="197" spans="1:24" ht="12.75">
      <c r="A197" s="84"/>
      <c r="B197" s="84"/>
      <c r="C197" s="154"/>
      <c r="D197" s="154"/>
      <c r="E197" s="154"/>
      <c r="F197" s="154"/>
      <c r="G197" s="154"/>
      <c r="H197" s="110"/>
      <c r="I197" s="302">
        <f t="shared" si="15"/>
        <v>0</v>
      </c>
      <c r="J197" s="135"/>
      <c r="K197" s="110"/>
      <c r="L197" s="87"/>
      <c r="M197" s="103"/>
      <c r="N197" s="103"/>
      <c r="O197" s="86"/>
      <c r="P197" s="105"/>
      <c r="Q197" s="105"/>
      <c r="R197" s="106"/>
      <c r="S197" s="85"/>
      <c r="T197" s="303">
        <f t="shared" si="16"/>
        <v>0</v>
      </c>
      <c r="U197" s="303">
        <f t="shared" si="17"/>
        <v>0</v>
      </c>
      <c r="V197" s="303">
        <f t="shared" si="18"/>
        <v>0</v>
      </c>
      <c r="W197" s="303">
        <f t="shared" si="19"/>
        <v>0</v>
      </c>
      <c r="X197" s="66"/>
    </row>
    <row r="198" spans="1:24" s="112" customFormat="1" ht="12.75">
      <c r="A198" s="84"/>
      <c r="B198" s="84"/>
      <c r="C198" s="154"/>
      <c r="D198" s="154"/>
      <c r="E198" s="154"/>
      <c r="F198" s="154"/>
      <c r="G198" s="154"/>
      <c r="H198" s="110"/>
      <c r="I198" s="302">
        <f t="shared" si="15"/>
        <v>0</v>
      </c>
      <c r="J198" s="135"/>
      <c r="K198" s="110"/>
      <c r="L198" s="87"/>
      <c r="M198" s="103"/>
      <c r="N198" s="103"/>
      <c r="O198" s="86"/>
      <c r="P198" s="105"/>
      <c r="Q198" s="105"/>
      <c r="R198" s="106"/>
      <c r="S198" s="85"/>
      <c r="T198" s="303">
        <f t="shared" si="16"/>
        <v>0</v>
      </c>
      <c r="U198" s="303">
        <f t="shared" si="17"/>
        <v>0</v>
      </c>
      <c r="V198" s="303">
        <f t="shared" si="18"/>
        <v>0</v>
      </c>
      <c r="W198" s="303">
        <f t="shared" si="19"/>
        <v>0</v>
      </c>
      <c r="X198" s="66"/>
    </row>
    <row r="199" spans="1:24" s="112" customFormat="1" ht="12.75">
      <c r="A199" s="84"/>
      <c r="B199" s="84"/>
      <c r="C199" s="154"/>
      <c r="D199" s="154"/>
      <c r="E199" s="154"/>
      <c r="F199" s="154"/>
      <c r="G199" s="154"/>
      <c r="H199" s="110"/>
      <c r="I199" s="302">
        <f t="shared" si="15"/>
        <v>0</v>
      </c>
      <c r="J199" s="135"/>
      <c r="K199" s="110"/>
      <c r="L199" s="87"/>
      <c r="M199" s="103"/>
      <c r="N199" s="103"/>
      <c r="O199" s="86"/>
      <c r="P199" s="105"/>
      <c r="Q199" s="105"/>
      <c r="R199" s="106"/>
      <c r="S199" s="85"/>
      <c r="T199" s="303">
        <f t="shared" si="16"/>
        <v>0</v>
      </c>
      <c r="U199" s="303">
        <f t="shared" si="17"/>
        <v>0</v>
      </c>
      <c r="V199" s="303">
        <f t="shared" si="18"/>
        <v>0</v>
      </c>
      <c r="W199" s="303">
        <f t="shared" si="19"/>
        <v>0</v>
      </c>
      <c r="X199" s="66"/>
    </row>
    <row r="200" spans="1:24" s="112" customFormat="1" ht="12.75">
      <c r="A200" s="84"/>
      <c r="B200" s="84"/>
      <c r="C200" s="154"/>
      <c r="D200" s="154"/>
      <c r="E200" s="154"/>
      <c r="F200" s="154"/>
      <c r="G200" s="154"/>
      <c r="H200" s="110"/>
      <c r="I200" s="302">
        <f t="shared" si="15"/>
        <v>0</v>
      </c>
      <c r="J200" s="135"/>
      <c r="K200" s="110"/>
      <c r="L200" s="87"/>
      <c r="M200" s="103"/>
      <c r="N200" s="103"/>
      <c r="O200" s="86"/>
      <c r="P200" s="105"/>
      <c r="Q200" s="105"/>
      <c r="R200" s="106"/>
      <c r="S200" s="85"/>
      <c r="T200" s="303">
        <f t="shared" si="16"/>
        <v>0</v>
      </c>
      <c r="U200" s="303">
        <f t="shared" si="17"/>
        <v>0</v>
      </c>
      <c r="V200" s="303">
        <f t="shared" si="18"/>
        <v>0</v>
      </c>
      <c r="W200" s="303">
        <f t="shared" si="19"/>
        <v>0</v>
      </c>
      <c r="X200" s="66"/>
    </row>
    <row r="201" spans="1:24" s="112" customFormat="1" ht="12.75">
      <c r="A201" s="84"/>
      <c r="B201" s="84"/>
      <c r="C201" s="154"/>
      <c r="D201" s="154"/>
      <c r="E201" s="154"/>
      <c r="F201" s="154"/>
      <c r="G201" s="154"/>
      <c r="H201" s="110"/>
      <c r="I201" s="302">
        <f t="shared" si="15"/>
        <v>0</v>
      </c>
      <c r="J201" s="135"/>
      <c r="K201" s="110"/>
      <c r="L201" s="87"/>
      <c r="M201" s="103"/>
      <c r="N201" s="103"/>
      <c r="O201" s="86"/>
      <c r="P201" s="105"/>
      <c r="Q201" s="105"/>
      <c r="R201" s="106"/>
      <c r="S201" s="85"/>
      <c r="T201" s="303">
        <f t="shared" si="16"/>
        <v>0</v>
      </c>
      <c r="U201" s="303">
        <f t="shared" si="17"/>
        <v>0</v>
      </c>
      <c r="V201" s="303">
        <f t="shared" si="18"/>
        <v>0</v>
      </c>
      <c r="W201" s="303">
        <f t="shared" si="19"/>
        <v>0</v>
      </c>
      <c r="X201" s="66"/>
    </row>
    <row r="202" spans="1:24" s="112" customFormat="1" ht="12.75">
      <c r="A202" s="84"/>
      <c r="B202" s="84"/>
      <c r="C202" s="154"/>
      <c r="D202" s="154"/>
      <c r="E202" s="154"/>
      <c r="F202" s="154"/>
      <c r="G202" s="154"/>
      <c r="H202" s="110"/>
      <c r="I202" s="302">
        <f t="shared" si="15"/>
        <v>0</v>
      </c>
      <c r="J202" s="135"/>
      <c r="K202" s="110"/>
      <c r="L202" s="87"/>
      <c r="M202" s="103"/>
      <c r="N202" s="103"/>
      <c r="O202" s="86"/>
      <c r="P202" s="105"/>
      <c r="Q202" s="105"/>
      <c r="R202" s="106"/>
      <c r="S202" s="85"/>
      <c r="T202" s="303">
        <f t="shared" si="16"/>
        <v>0</v>
      </c>
      <c r="U202" s="303">
        <f t="shared" si="17"/>
        <v>0</v>
      </c>
      <c r="V202" s="303">
        <f t="shared" si="18"/>
        <v>0</v>
      </c>
      <c r="W202" s="303">
        <f t="shared" si="19"/>
        <v>0</v>
      </c>
      <c r="X202" s="66"/>
    </row>
    <row r="203" spans="1:24" s="112" customFormat="1" ht="12.75">
      <c r="A203" s="84"/>
      <c r="B203" s="84"/>
      <c r="C203" s="154"/>
      <c r="D203" s="154"/>
      <c r="E203" s="154"/>
      <c r="F203" s="154"/>
      <c r="G203" s="154"/>
      <c r="H203" s="110"/>
      <c r="I203" s="302">
        <f t="shared" si="15"/>
        <v>0</v>
      </c>
      <c r="J203" s="135"/>
      <c r="K203" s="110"/>
      <c r="L203" s="87"/>
      <c r="M203" s="103"/>
      <c r="N203" s="103"/>
      <c r="O203" s="86"/>
      <c r="P203" s="105"/>
      <c r="Q203" s="105"/>
      <c r="R203" s="106"/>
      <c r="S203" s="85"/>
      <c r="T203" s="303">
        <f t="shared" si="16"/>
        <v>0</v>
      </c>
      <c r="U203" s="303">
        <f t="shared" si="17"/>
        <v>0</v>
      </c>
      <c r="V203" s="303">
        <f t="shared" si="18"/>
        <v>0</v>
      </c>
      <c r="W203" s="303">
        <f t="shared" si="19"/>
        <v>0</v>
      </c>
      <c r="X203" s="66"/>
    </row>
    <row r="204" spans="1:24" s="112" customFormat="1" ht="12.75">
      <c r="A204" s="84"/>
      <c r="B204" s="84"/>
      <c r="C204" s="154"/>
      <c r="D204" s="154"/>
      <c r="E204" s="154"/>
      <c r="F204" s="154"/>
      <c r="G204" s="154"/>
      <c r="H204" s="110"/>
      <c r="I204" s="302">
        <f t="shared" si="15"/>
        <v>0</v>
      </c>
      <c r="J204" s="135"/>
      <c r="K204" s="110"/>
      <c r="L204" s="87"/>
      <c r="M204" s="103"/>
      <c r="N204" s="103"/>
      <c r="O204" s="86"/>
      <c r="P204" s="105"/>
      <c r="Q204" s="105"/>
      <c r="R204" s="106"/>
      <c r="S204" s="85"/>
      <c r="T204" s="303">
        <f t="shared" si="16"/>
        <v>0</v>
      </c>
      <c r="U204" s="303">
        <f t="shared" si="17"/>
        <v>0</v>
      </c>
      <c r="V204" s="303">
        <f t="shared" si="18"/>
        <v>0</v>
      </c>
      <c r="W204" s="303">
        <f t="shared" si="19"/>
        <v>0</v>
      </c>
      <c r="X204" s="66"/>
    </row>
    <row r="205" spans="1:24" s="112" customFormat="1" ht="12.75">
      <c r="A205" s="84"/>
      <c r="B205" s="84"/>
      <c r="C205" s="154"/>
      <c r="D205" s="154"/>
      <c r="E205" s="154"/>
      <c r="F205" s="154"/>
      <c r="G205" s="154"/>
      <c r="H205" s="110"/>
      <c r="I205" s="302">
        <f t="shared" si="15"/>
        <v>0</v>
      </c>
      <c r="J205" s="135"/>
      <c r="K205" s="110"/>
      <c r="L205" s="87"/>
      <c r="M205" s="103"/>
      <c r="N205" s="103"/>
      <c r="O205" s="86"/>
      <c r="P205" s="105"/>
      <c r="Q205" s="105"/>
      <c r="R205" s="106"/>
      <c r="S205" s="85"/>
      <c r="T205" s="303">
        <f t="shared" si="16"/>
        <v>0</v>
      </c>
      <c r="U205" s="303">
        <f t="shared" si="17"/>
        <v>0</v>
      </c>
      <c r="V205" s="303">
        <f t="shared" si="18"/>
        <v>0</v>
      </c>
      <c r="W205" s="303">
        <f t="shared" si="19"/>
        <v>0</v>
      </c>
      <c r="X205" s="66"/>
    </row>
    <row r="206" spans="1:24" s="112" customFormat="1" ht="12.75">
      <c r="A206" s="84"/>
      <c r="B206" s="84"/>
      <c r="C206" s="154"/>
      <c r="D206" s="154"/>
      <c r="E206" s="154"/>
      <c r="F206" s="154"/>
      <c r="G206" s="154"/>
      <c r="H206" s="110"/>
      <c r="I206" s="302">
        <f t="shared" si="15"/>
        <v>0</v>
      </c>
      <c r="J206" s="135"/>
      <c r="K206" s="110"/>
      <c r="L206" s="87"/>
      <c r="M206" s="103"/>
      <c r="N206" s="103"/>
      <c r="O206" s="86"/>
      <c r="P206" s="105"/>
      <c r="Q206" s="105"/>
      <c r="R206" s="106"/>
      <c r="S206" s="85"/>
      <c r="T206" s="303">
        <f t="shared" si="16"/>
        <v>0</v>
      </c>
      <c r="U206" s="303">
        <f t="shared" si="17"/>
        <v>0</v>
      </c>
      <c r="V206" s="303">
        <f t="shared" si="18"/>
        <v>0</v>
      </c>
      <c r="W206" s="303">
        <f t="shared" si="19"/>
        <v>0</v>
      </c>
      <c r="X206" s="66"/>
    </row>
    <row r="207" spans="1:24" s="112" customFormat="1" ht="12.75">
      <c r="A207" s="84"/>
      <c r="B207" s="84"/>
      <c r="C207" s="154"/>
      <c r="D207" s="154"/>
      <c r="E207" s="154"/>
      <c r="F207" s="154"/>
      <c r="G207" s="154"/>
      <c r="H207" s="110"/>
      <c r="I207" s="302">
        <f t="shared" si="15"/>
        <v>0</v>
      </c>
      <c r="J207" s="135"/>
      <c r="K207" s="110"/>
      <c r="L207" s="87"/>
      <c r="M207" s="103"/>
      <c r="N207" s="103"/>
      <c r="O207" s="86"/>
      <c r="P207" s="105"/>
      <c r="Q207" s="105"/>
      <c r="R207" s="106"/>
      <c r="S207" s="85"/>
      <c r="T207" s="303">
        <f t="shared" si="16"/>
        <v>0</v>
      </c>
      <c r="U207" s="303">
        <f t="shared" si="17"/>
        <v>0</v>
      </c>
      <c r="V207" s="303">
        <f t="shared" si="18"/>
        <v>0</v>
      </c>
      <c r="W207" s="303">
        <f t="shared" si="19"/>
        <v>0</v>
      </c>
      <c r="X207" s="66"/>
    </row>
    <row r="208" spans="1:24" s="112" customFormat="1" ht="12.75">
      <c r="A208" s="84"/>
      <c r="B208" s="84"/>
      <c r="C208" s="154"/>
      <c r="D208" s="154"/>
      <c r="E208" s="154"/>
      <c r="F208" s="154"/>
      <c r="G208" s="154"/>
      <c r="H208" s="110"/>
      <c r="I208" s="302">
        <f t="shared" si="15"/>
        <v>0</v>
      </c>
      <c r="J208" s="135"/>
      <c r="K208" s="110"/>
      <c r="L208" s="87"/>
      <c r="M208" s="103"/>
      <c r="N208" s="103"/>
      <c r="O208" s="86"/>
      <c r="P208" s="105"/>
      <c r="Q208" s="105"/>
      <c r="R208" s="106"/>
      <c r="S208" s="85"/>
      <c r="T208" s="303">
        <f t="shared" si="16"/>
        <v>0</v>
      </c>
      <c r="U208" s="303">
        <f t="shared" si="17"/>
        <v>0</v>
      </c>
      <c r="V208" s="303">
        <f t="shared" si="18"/>
        <v>0</v>
      </c>
      <c r="W208" s="303">
        <f t="shared" si="19"/>
        <v>0</v>
      </c>
      <c r="X208" s="66"/>
    </row>
    <row r="209" spans="1:24" s="112" customFormat="1" ht="12.75">
      <c r="A209" s="84"/>
      <c r="B209" s="84"/>
      <c r="C209" s="154"/>
      <c r="D209" s="154"/>
      <c r="E209" s="154"/>
      <c r="F209" s="154"/>
      <c r="G209" s="154"/>
      <c r="H209" s="110"/>
      <c r="I209" s="302">
        <f t="shared" si="15"/>
        <v>0</v>
      </c>
      <c r="J209" s="135"/>
      <c r="K209" s="110"/>
      <c r="L209" s="87"/>
      <c r="M209" s="103"/>
      <c r="N209" s="103"/>
      <c r="O209" s="86"/>
      <c r="P209" s="105"/>
      <c r="Q209" s="105"/>
      <c r="R209" s="106"/>
      <c r="S209" s="85"/>
      <c r="T209" s="303">
        <f t="shared" si="16"/>
        <v>0</v>
      </c>
      <c r="U209" s="303">
        <f t="shared" si="17"/>
        <v>0</v>
      </c>
      <c r="V209" s="303">
        <f t="shared" si="18"/>
        <v>0</v>
      </c>
      <c r="W209" s="303">
        <f t="shared" si="19"/>
        <v>0</v>
      </c>
      <c r="X209" s="66"/>
    </row>
    <row r="210" spans="1:24" s="112" customFormat="1" ht="12.75">
      <c r="A210" s="84"/>
      <c r="B210" s="84"/>
      <c r="C210" s="154"/>
      <c r="D210" s="154"/>
      <c r="E210" s="154"/>
      <c r="F210" s="154"/>
      <c r="G210" s="154"/>
      <c r="H210" s="110"/>
      <c r="I210" s="302">
        <f t="shared" si="15"/>
        <v>0</v>
      </c>
      <c r="J210" s="135"/>
      <c r="K210" s="110"/>
      <c r="L210" s="87"/>
      <c r="M210" s="103"/>
      <c r="N210" s="103"/>
      <c r="O210" s="86"/>
      <c r="P210" s="105"/>
      <c r="Q210" s="105"/>
      <c r="R210" s="106"/>
      <c r="S210" s="85"/>
      <c r="T210" s="303">
        <f t="shared" si="16"/>
        <v>0</v>
      </c>
      <c r="U210" s="303">
        <f t="shared" si="17"/>
        <v>0</v>
      </c>
      <c r="V210" s="303">
        <f t="shared" si="18"/>
        <v>0</v>
      </c>
      <c r="W210" s="303">
        <f t="shared" si="19"/>
        <v>0</v>
      </c>
      <c r="X210" s="66"/>
    </row>
    <row r="211" spans="1:24" s="112" customFormat="1" ht="12.75">
      <c r="A211" s="84"/>
      <c r="B211" s="84"/>
      <c r="C211" s="154"/>
      <c r="D211" s="154"/>
      <c r="E211" s="154"/>
      <c r="F211" s="154"/>
      <c r="G211" s="154"/>
      <c r="H211" s="110"/>
      <c r="I211" s="302">
        <f t="shared" si="15"/>
        <v>0</v>
      </c>
      <c r="J211" s="135"/>
      <c r="K211" s="110"/>
      <c r="L211" s="87"/>
      <c r="M211" s="103"/>
      <c r="N211" s="103"/>
      <c r="O211" s="86"/>
      <c r="P211" s="105"/>
      <c r="Q211" s="105"/>
      <c r="R211" s="106"/>
      <c r="S211" s="85"/>
      <c r="T211" s="303">
        <f t="shared" si="16"/>
        <v>0</v>
      </c>
      <c r="U211" s="303">
        <f t="shared" si="17"/>
        <v>0</v>
      </c>
      <c r="V211" s="303">
        <f t="shared" si="18"/>
        <v>0</v>
      </c>
      <c r="W211" s="303">
        <f t="shared" si="19"/>
        <v>0</v>
      </c>
      <c r="X211" s="66"/>
    </row>
    <row r="212" spans="1:24" s="112" customFormat="1" ht="12.75">
      <c r="A212" s="84"/>
      <c r="B212" s="84"/>
      <c r="C212" s="154"/>
      <c r="D212" s="154"/>
      <c r="E212" s="154"/>
      <c r="F212" s="154"/>
      <c r="G212" s="154"/>
      <c r="H212" s="110"/>
      <c r="I212" s="302">
        <f t="shared" si="15"/>
        <v>0</v>
      </c>
      <c r="J212" s="135"/>
      <c r="K212" s="110"/>
      <c r="L212" s="87"/>
      <c r="M212" s="103"/>
      <c r="N212" s="103"/>
      <c r="O212" s="86"/>
      <c r="P212" s="105"/>
      <c r="Q212" s="105"/>
      <c r="R212" s="106"/>
      <c r="S212" s="85"/>
      <c r="T212" s="303">
        <f t="shared" si="16"/>
        <v>0</v>
      </c>
      <c r="U212" s="303">
        <f t="shared" si="17"/>
        <v>0</v>
      </c>
      <c r="V212" s="303">
        <f t="shared" si="18"/>
        <v>0</v>
      </c>
      <c r="W212" s="303">
        <f t="shared" si="19"/>
        <v>0</v>
      </c>
      <c r="X212" s="66"/>
    </row>
    <row r="213" spans="1:24" s="112" customFormat="1" ht="12.75">
      <c r="A213" s="84"/>
      <c r="B213" s="84"/>
      <c r="C213" s="154"/>
      <c r="D213" s="154"/>
      <c r="E213" s="154"/>
      <c r="F213" s="154"/>
      <c r="G213" s="154"/>
      <c r="H213" s="110"/>
      <c r="I213" s="302">
        <f t="shared" si="15"/>
        <v>0</v>
      </c>
      <c r="J213" s="135"/>
      <c r="K213" s="110"/>
      <c r="L213" s="87"/>
      <c r="M213" s="103"/>
      <c r="N213" s="103"/>
      <c r="O213" s="86"/>
      <c r="P213" s="105"/>
      <c r="Q213" s="105"/>
      <c r="R213" s="106"/>
      <c r="S213" s="85"/>
      <c r="T213" s="303">
        <f t="shared" si="16"/>
        <v>0</v>
      </c>
      <c r="U213" s="303">
        <f t="shared" si="17"/>
        <v>0</v>
      </c>
      <c r="V213" s="303">
        <f t="shared" si="18"/>
        <v>0</v>
      </c>
      <c r="W213" s="303">
        <f t="shared" si="19"/>
        <v>0</v>
      </c>
      <c r="X213" s="66"/>
    </row>
    <row r="214" spans="1:24" s="112" customFormat="1" ht="12.75">
      <c r="A214" s="84"/>
      <c r="B214" s="84"/>
      <c r="C214" s="154"/>
      <c r="D214" s="154"/>
      <c r="E214" s="154"/>
      <c r="F214" s="154"/>
      <c r="G214" s="154"/>
      <c r="H214" s="110"/>
      <c r="I214" s="302">
        <f t="shared" si="15"/>
        <v>0</v>
      </c>
      <c r="J214" s="135"/>
      <c r="K214" s="110"/>
      <c r="L214" s="87"/>
      <c r="M214" s="103"/>
      <c r="N214" s="103"/>
      <c r="O214" s="86"/>
      <c r="P214" s="105"/>
      <c r="Q214" s="105"/>
      <c r="R214" s="106"/>
      <c r="S214" s="85"/>
      <c r="T214" s="303">
        <f t="shared" si="16"/>
        <v>0</v>
      </c>
      <c r="U214" s="303">
        <f t="shared" si="17"/>
        <v>0</v>
      </c>
      <c r="V214" s="303">
        <f t="shared" si="18"/>
        <v>0</v>
      </c>
      <c r="W214" s="303">
        <f t="shared" si="19"/>
        <v>0</v>
      </c>
      <c r="X214" s="66"/>
    </row>
    <row r="215" spans="1:24" s="112" customFormat="1" ht="12.75">
      <c r="A215" s="84"/>
      <c r="B215" s="84"/>
      <c r="C215" s="154"/>
      <c r="D215" s="154"/>
      <c r="E215" s="154"/>
      <c r="F215" s="154"/>
      <c r="G215" s="154"/>
      <c r="H215" s="110"/>
      <c r="I215" s="302">
        <f t="shared" si="15"/>
        <v>0</v>
      </c>
      <c r="J215" s="135"/>
      <c r="K215" s="110"/>
      <c r="L215" s="87"/>
      <c r="M215" s="103"/>
      <c r="N215" s="103"/>
      <c r="O215" s="86"/>
      <c r="P215" s="105"/>
      <c r="Q215" s="105"/>
      <c r="R215" s="106"/>
      <c r="S215" s="85"/>
      <c r="T215" s="303">
        <f t="shared" si="16"/>
        <v>0</v>
      </c>
      <c r="U215" s="303">
        <f t="shared" si="17"/>
        <v>0</v>
      </c>
      <c r="V215" s="303">
        <f t="shared" si="18"/>
        <v>0</v>
      </c>
      <c r="W215" s="303">
        <f t="shared" si="19"/>
        <v>0</v>
      </c>
      <c r="X215" s="66"/>
    </row>
    <row r="216" spans="1:24" s="112" customFormat="1" ht="12.75">
      <c r="A216" s="84"/>
      <c r="B216" s="84"/>
      <c r="C216" s="154"/>
      <c r="D216" s="154"/>
      <c r="E216" s="154"/>
      <c r="F216" s="154"/>
      <c r="G216" s="154"/>
      <c r="H216" s="110"/>
      <c r="I216" s="302">
        <f t="shared" si="15"/>
        <v>0</v>
      </c>
      <c r="J216" s="135"/>
      <c r="K216" s="110"/>
      <c r="L216" s="87"/>
      <c r="M216" s="103"/>
      <c r="N216" s="103"/>
      <c r="O216" s="86"/>
      <c r="P216" s="105"/>
      <c r="Q216" s="105"/>
      <c r="R216" s="106"/>
      <c r="S216" s="85"/>
      <c r="T216" s="303">
        <f t="shared" si="16"/>
        <v>0</v>
      </c>
      <c r="U216" s="303">
        <f t="shared" si="17"/>
        <v>0</v>
      </c>
      <c r="V216" s="303">
        <f t="shared" si="18"/>
        <v>0</v>
      </c>
      <c r="W216" s="303">
        <f t="shared" si="19"/>
        <v>0</v>
      </c>
      <c r="X216" s="66"/>
    </row>
    <row r="217" spans="1:24" s="112" customFormat="1" ht="12.75">
      <c r="A217" s="84"/>
      <c r="B217" s="84"/>
      <c r="C217" s="154"/>
      <c r="D217" s="154"/>
      <c r="E217" s="154"/>
      <c r="F217" s="154"/>
      <c r="G217" s="154"/>
      <c r="H217" s="110"/>
      <c r="I217" s="302">
        <f>SUM(C217:G217)</f>
        <v>0</v>
      </c>
      <c r="J217" s="135"/>
      <c r="K217" s="110"/>
      <c r="L217" s="87"/>
      <c r="M217" s="103"/>
      <c r="N217" s="103"/>
      <c r="O217" s="86"/>
      <c r="P217" s="105"/>
      <c r="Q217" s="105"/>
      <c r="R217" s="106"/>
      <c r="S217" s="85"/>
      <c r="T217" s="303">
        <f>SUMIF(annexureChallanSrno,A217,annexureTotalDeposit)</f>
        <v>0</v>
      </c>
      <c r="U217" s="303">
        <f>SUMIF(annexureChallanSrno,A217,annexureTDS)</f>
        <v>0</v>
      </c>
      <c r="V217" s="303">
        <f>SUMIF(annexureChallanSrno,A217,annexureSurcharges)</f>
        <v>0</v>
      </c>
      <c r="W217" s="303">
        <f>SUMIF(annexureChallanSrno,A217,annexureEducation)</f>
        <v>0</v>
      </c>
      <c r="X217" s="66"/>
    </row>
    <row r="218" spans="1:24" s="112" customFormat="1" ht="12.75">
      <c r="A218" s="84"/>
      <c r="B218" s="84"/>
      <c r="C218" s="154"/>
      <c r="D218" s="154"/>
      <c r="E218" s="154"/>
      <c r="F218" s="154"/>
      <c r="G218" s="154"/>
      <c r="H218" s="110"/>
      <c r="I218" s="302">
        <f>SUM(C218:G218)</f>
        <v>0</v>
      </c>
      <c r="J218" s="135"/>
      <c r="K218" s="110"/>
      <c r="L218" s="87"/>
      <c r="M218" s="103"/>
      <c r="N218" s="103"/>
      <c r="O218" s="86"/>
      <c r="P218" s="105"/>
      <c r="Q218" s="105"/>
      <c r="R218" s="106"/>
      <c r="S218" s="85"/>
      <c r="T218" s="303">
        <f>SUMIF(annexureChallanSrno,A218,annexureTotalDeposit)</f>
        <v>0</v>
      </c>
      <c r="U218" s="303">
        <f>SUMIF(annexureChallanSrno,A218,annexureTDS)</f>
        <v>0</v>
      </c>
      <c r="V218" s="303">
        <f>SUMIF(annexureChallanSrno,A218,annexureSurcharges)</f>
        <v>0</v>
      </c>
      <c r="W218" s="303">
        <f>SUMIF(annexureChallanSrno,A218,annexureEducation)</f>
        <v>0</v>
      </c>
      <c r="X218" s="66"/>
    </row>
    <row r="219" spans="1:24" ht="12.75">
      <c r="A219" s="84"/>
      <c r="B219" s="84"/>
      <c r="C219" s="154"/>
      <c r="D219" s="154"/>
      <c r="E219" s="154"/>
      <c r="F219" s="154"/>
      <c r="G219" s="154"/>
      <c r="H219" s="110"/>
      <c r="I219" s="302">
        <f>SUM(C219:G219)</f>
        <v>0</v>
      </c>
      <c r="J219" s="135"/>
      <c r="K219" s="110"/>
      <c r="L219" s="87"/>
      <c r="M219" s="103"/>
      <c r="N219" s="103"/>
      <c r="O219" s="86"/>
      <c r="P219" s="105"/>
      <c r="Q219" s="105"/>
      <c r="R219" s="106"/>
      <c r="S219" s="85"/>
      <c r="T219" s="303">
        <f>SUMIF(annexureChallanSrno,A219,annexureTotalDeposit)</f>
        <v>0</v>
      </c>
      <c r="U219" s="303">
        <f>SUMIF(annexureChallanSrno,A219,annexureTDS)</f>
        <v>0</v>
      </c>
      <c r="V219" s="303">
        <f>SUMIF(annexureChallanSrno,A219,annexureSurcharges)</f>
        <v>0</v>
      </c>
      <c r="W219" s="303">
        <f>SUMIF(annexureChallanSrno,A219,annexureEducation)</f>
        <v>0</v>
      </c>
      <c r="X219" s="66"/>
    </row>
    <row r="220" spans="1:24" s="112" customFormat="1" ht="12.75">
      <c r="A220" s="84"/>
      <c r="B220" s="84"/>
      <c r="C220" s="154"/>
      <c r="D220" s="154"/>
      <c r="E220" s="154"/>
      <c r="F220" s="154"/>
      <c r="G220" s="154"/>
      <c r="H220" s="110"/>
      <c r="I220" s="302">
        <f>SUM(C220:G220)</f>
        <v>0</v>
      </c>
      <c r="J220" s="135"/>
      <c r="K220" s="110"/>
      <c r="L220" s="87"/>
      <c r="M220" s="103"/>
      <c r="N220" s="103"/>
      <c r="O220" s="86"/>
      <c r="P220" s="105"/>
      <c r="Q220" s="105"/>
      <c r="R220" s="106"/>
      <c r="S220" s="85"/>
      <c r="T220" s="303">
        <f>SUMIF(annexureChallanSrno,A220,annexureTotalDeposit)</f>
        <v>0</v>
      </c>
      <c r="U220" s="303">
        <f>SUMIF(annexureChallanSrno,A220,annexureTDS)</f>
        <v>0</v>
      </c>
      <c r="V220" s="303">
        <f>SUMIF(annexureChallanSrno,A220,annexureSurcharges)</f>
        <v>0</v>
      </c>
      <c r="W220" s="303">
        <f>SUMIF(annexureChallanSrno,A220,annexureEducation)</f>
        <v>0</v>
      </c>
      <c r="X220" s="66"/>
    </row>
    <row r="221" spans="1:24" s="112" customFormat="1" ht="12.75">
      <c r="A221" s="84"/>
      <c r="B221" s="84"/>
      <c r="C221" s="154"/>
      <c r="D221" s="154"/>
      <c r="E221" s="154"/>
      <c r="F221" s="154"/>
      <c r="G221" s="154"/>
      <c r="H221" s="110"/>
      <c r="I221" s="302">
        <f>SUM(C221:G221)</f>
        <v>0</v>
      </c>
      <c r="J221" s="135"/>
      <c r="K221" s="110"/>
      <c r="L221" s="87"/>
      <c r="M221" s="103"/>
      <c r="N221" s="103"/>
      <c r="O221" s="86"/>
      <c r="P221" s="105"/>
      <c r="Q221" s="105"/>
      <c r="R221" s="106"/>
      <c r="S221" s="85"/>
      <c r="T221" s="303">
        <f>SUMIF(annexureChallanSrno,A221,annexureTotalDeposit)</f>
        <v>0</v>
      </c>
      <c r="U221" s="303">
        <f>SUMIF(annexureChallanSrno,A221,annexureTDS)</f>
        <v>0</v>
      </c>
      <c r="V221" s="303">
        <f>SUMIF(annexureChallanSrno,A221,annexureSurcharges)</f>
        <v>0</v>
      </c>
      <c r="W221" s="303">
        <f>SUMIF(annexureChallanSrno,A221,annexureEducation)</f>
        <v>0</v>
      </c>
      <c r="X221" s="66"/>
    </row>
    <row r="222" spans="1:24" s="112" customFormat="1" ht="12.75" hidden="1">
      <c r="A222" s="113"/>
      <c r="B222" s="114"/>
      <c r="C222" s="136"/>
      <c r="D222" s="136"/>
      <c r="E222" s="136"/>
      <c r="F222" s="114"/>
      <c r="G222" s="114"/>
      <c r="H222" s="115"/>
      <c r="I222" s="137">
        <f>SUM(C222:G222)</f>
        <v>0</v>
      </c>
      <c r="J222" s="127"/>
      <c r="K222" s="115"/>
      <c r="L222" s="116"/>
      <c r="M222" s="117"/>
      <c r="N222" s="118"/>
      <c r="O222" s="117"/>
      <c r="P222" s="119"/>
      <c r="Q222" s="120"/>
      <c r="R222" s="138"/>
      <c r="S222" s="115"/>
      <c r="T222" s="121">
        <f>SUMIF(annexureChallanSrno,A222,annexureTotalDeposit)</f>
        <v>0</v>
      </c>
      <c r="U222" s="121">
        <f>SUMIF(annexureChallanSrno,A222,annexureTDS)</f>
        <v>0</v>
      </c>
      <c r="V222" s="121">
        <f>SUMIF(annexureChallanSrno,A222,annexureSurcharges)</f>
        <v>0</v>
      </c>
      <c r="W222" s="121">
        <f>SUMIF(annexureChallanSrno,A222,annexureEducation)</f>
        <v>0</v>
      </c>
      <c r="X222" s="151"/>
    </row>
    <row r="223" spans="1:24" ht="13.5" thickBot="1">
      <c r="A223" s="304" t="s">
        <v>102</v>
      </c>
      <c r="B223" s="305"/>
      <c r="C223" s="306">
        <f>SUM(C7:C222)</f>
        <v>0</v>
      </c>
      <c r="D223" s="306">
        <f>SUM(D7:D222)</f>
        <v>0</v>
      </c>
      <c r="E223" s="306">
        <f>SUM(E7:E222)</f>
        <v>0</v>
      </c>
      <c r="F223" s="306">
        <f>SUM(F7:F222)</f>
        <v>0</v>
      </c>
      <c r="G223" s="306">
        <f>SUM(G7:G222)</f>
        <v>0</v>
      </c>
      <c r="H223" s="307">
        <f>SUM(H7:H219)</f>
        <v>0</v>
      </c>
      <c r="I223" s="308">
        <f>SUM(I7:I222)</f>
        <v>0</v>
      </c>
      <c r="J223" s="309"/>
      <c r="K223" s="297"/>
      <c r="L223" s="309"/>
      <c r="M223" s="297"/>
      <c r="N223" s="310"/>
      <c r="O223" s="297"/>
      <c r="P223" s="310"/>
      <c r="Q223" s="311"/>
      <c r="R223" s="311">
        <f aca="true" t="shared" si="20" ref="R223:W223">SUM(R7:R222)</f>
        <v>0</v>
      </c>
      <c r="S223" s="311">
        <f t="shared" si="20"/>
        <v>0</v>
      </c>
      <c r="T223" s="311">
        <f t="shared" si="20"/>
        <v>0</v>
      </c>
      <c r="U223" s="311">
        <f t="shared" si="20"/>
        <v>0</v>
      </c>
      <c r="V223" s="311">
        <f t="shared" si="20"/>
        <v>0</v>
      </c>
      <c r="W223" s="311">
        <f t="shared" si="20"/>
        <v>0</v>
      </c>
      <c r="X223" s="311"/>
    </row>
    <row r="224" ht="12.75">
      <c r="K224" s="89"/>
    </row>
    <row r="225" spans="1:12" ht="12.75" hidden="1">
      <c r="A225" s="88" t="s">
        <v>119</v>
      </c>
      <c r="K225" s="88"/>
      <c r="L225" s="90"/>
    </row>
    <row r="226" ht="12.75" hidden="1">
      <c r="K226" s="91"/>
    </row>
    <row r="227" spans="1:12" ht="12.75" hidden="1">
      <c r="A227" s="174" t="s">
        <v>79</v>
      </c>
      <c r="B227" s="174"/>
      <c r="C227" s="174"/>
      <c r="D227" s="174"/>
      <c r="E227" s="174"/>
      <c r="F227" s="174"/>
      <c r="G227" s="174"/>
      <c r="H227" s="174"/>
      <c r="I227" s="174"/>
      <c r="J227" s="174"/>
      <c r="K227" s="174"/>
      <c r="L227" s="174"/>
    </row>
    <row r="228" ht="12.75" hidden="1">
      <c r="K228" s="88"/>
    </row>
    <row r="229" spans="1:11" ht="12.75" hidden="1">
      <c r="A229" s="92" t="s">
        <v>80</v>
      </c>
      <c r="B229" s="92"/>
      <c r="C229" s="92"/>
      <c r="D229" s="88" t="s">
        <v>81</v>
      </c>
      <c r="K229" s="88"/>
    </row>
    <row r="230" ht="12.75" hidden="1">
      <c r="K230" s="88"/>
    </row>
    <row r="231" ht="12.75" hidden="1">
      <c r="K231" s="88"/>
    </row>
    <row r="232" spans="1:16" ht="12.75" hidden="1">
      <c r="A232" s="88" t="s">
        <v>82</v>
      </c>
      <c r="D232" s="93" t="s">
        <v>83</v>
      </c>
      <c r="H232" s="94"/>
      <c r="K232" s="95"/>
      <c r="N232" s="171"/>
      <c r="O232" s="171"/>
      <c r="P232" s="171"/>
    </row>
    <row r="233" spans="1:16" ht="12.75" hidden="1">
      <c r="A233" s="88" t="s">
        <v>84</v>
      </c>
      <c r="D233" s="93" t="s">
        <v>85</v>
      </c>
      <c r="H233" s="94"/>
      <c r="K233" s="96"/>
      <c r="N233" s="172"/>
      <c r="O233" s="172"/>
      <c r="P233" s="172"/>
    </row>
    <row r="234" spans="5:16" ht="12.75" hidden="1">
      <c r="E234" s="97"/>
      <c r="F234" s="97"/>
      <c r="G234" s="97"/>
      <c r="I234" s="97"/>
      <c r="J234" s="97"/>
      <c r="K234" s="96"/>
      <c r="L234" s="97"/>
      <c r="N234" s="173"/>
      <c r="O234" s="173"/>
      <c r="P234" s="173"/>
    </row>
    <row r="235" spans="1:11" ht="12.75">
      <c r="A235" s="88" t="s">
        <v>86</v>
      </c>
      <c r="K235" s="88"/>
    </row>
    <row r="236" spans="1:12" ht="12.75">
      <c r="A236" t="s">
        <v>556</v>
      </c>
      <c r="K236" s="88"/>
      <c r="L236" s="90"/>
    </row>
    <row r="237" spans="1:12" ht="12.75">
      <c r="A237" s="88" t="s">
        <v>87</v>
      </c>
      <c r="K237" s="88"/>
      <c r="L237" s="90"/>
    </row>
    <row r="238" spans="1:255" ht="12.75">
      <c r="A238" s="88" t="s">
        <v>88</v>
      </c>
      <c r="K238" s="88"/>
      <c r="L238" s="90"/>
      <c r="IS238" s="14"/>
      <c r="IT238" s="14"/>
      <c r="IU238" s="18">
        <v>0</v>
      </c>
    </row>
    <row r="239" spans="11:255" ht="12.75">
      <c r="K239" s="88"/>
      <c r="L239" s="90"/>
      <c r="IS239" s="14"/>
      <c r="IT239" s="14"/>
      <c r="IU239" s="14" t="s">
        <v>120</v>
      </c>
    </row>
    <row r="240" ht="12.75">
      <c r="K240" s="91"/>
    </row>
    <row r="241" ht="12.75">
      <c r="K241" s="91"/>
    </row>
    <row r="242" ht="12.75">
      <c r="K242" s="91"/>
    </row>
    <row r="243" ht="12.75">
      <c r="K243" s="91"/>
    </row>
    <row r="244" ht="12.75">
      <c r="K244" s="91"/>
    </row>
    <row r="245" ht="12.75">
      <c r="K245" s="91"/>
    </row>
    <row r="246" ht="12.75">
      <c r="K246" s="91"/>
    </row>
    <row r="247" ht="12.75">
      <c r="K247" s="91"/>
    </row>
    <row r="248" ht="12.75">
      <c r="K248" s="91"/>
    </row>
    <row r="249" ht="12.75">
      <c r="K249" s="91"/>
    </row>
    <row r="250" ht="12.75">
      <c r="K250" s="91"/>
    </row>
    <row r="251" ht="12.75">
      <c r="K251" s="91"/>
    </row>
    <row r="252" ht="12.75">
      <c r="K252" s="91"/>
    </row>
    <row r="253" ht="12.75">
      <c r="K253" s="91"/>
    </row>
    <row r="254" ht="12.75">
      <c r="K254" s="91"/>
    </row>
    <row r="255" ht="12.75">
      <c r="K255" s="91"/>
    </row>
    <row r="256" ht="12.75">
      <c r="K256" s="91"/>
    </row>
    <row r="257" ht="12.75">
      <c r="K257" s="91"/>
    </row>
    <row r="258" ht="12.75">
      <c r="K258" s="91"/>
    </row>
    <row r="259" ht="12.75">
      <c r="K259" s="91"/>
    </row>
    <row r="260" ht="12.75">
      <c r="K260" s="91"/>
    </row>
    <row r="261" ht="12.75">
      <c r="K261" s="91"/>
    </row>
    <row r="262" ht="12.75">
      <c r="K262" s="91"/>
    </row>
    <row r="263" ht="12.75">
      <c r="K263" s="91"/>
    </row>
    <row r="264" ht="12.75">
      <c r="K264" s="91"/>
    </row>
    <row r="265" ht="12.75">
      <c r="K265" s="91"/>
    </row>
    <row r="266" ht="12.75">
      <c r="K266" s="91"/>
    </row>
    <row r="267" ht="12.75">
      <c r="K267" s="91"/>
    </row>
    <row r="268" ht="12.75">
      <c r="K268" s="91"/>
    </row>
    <row r="269" ht="12.75">
      <c r="K269" s="91"/>
    </row>
    <row r="270" ht="12.75">
      <c r="K270" s="91"/>
    </row>
    <row r="271" ht="12.75">
      <c r="K271" s="91"/>
    </row>
    <row r="272" ht="12.75">
      <c r="K272" s="91"/>
    </row>
    <row r="273" ht="12.75">
      <c r="K273" s="91"/>
    </row>
    <row r="274" ht="12.75">
      <c r="K274" s="91"/>
    </row>
    <row r="275" ht="12.75">
      <c r="K275" s="91"/>
    </row>
    <row r="276" ht="12.75">
      <c r="K276" s="91"/>
    </row>
    <row r="277" ht="12.75">
      <c r="K277" s="91"/>
    </row>
    <row r="278" ht="12.75">
      <c r="K278" s="91"/>
    </row>
    <row r="279" ht="12.75">
      <c r="K279" s="91"/>
    </row>
    <row r="280" ht="12.75">
      <c r="K280" s="91"/>
    </row>
    <row r="281" ht="12.75">
      <c r="K281" s="91"/>
    </row>
    <row r="282" ht="12.75">
      <c r="K282" s="91"/>
    </row>
    <row r="283" ht="12.75">
      <c r="K283" s="91"/>
    </row>
    <row r="284" ht="12.75">
      <c r="K284" s="91"/>
    </row>
    <row r="285" ht="12.75">
      <c r="K285" s="91"/>
    </row>
    <row r="286" ht="12.75">
      <c r="K286" s="91"/>
    </row>
    <row r="287" ht="12.75">
      <c r="K287" s="91"/>
    </row>
    <row r="288" ht="12.75">
      <c r="K288" s="91"/>
    </row>
    <row r="289" ht="12.75">
      <c r="K289" s="91"/>
    </row>
    <row r="290" ht="12.75">
      <c r="K290" s="91"/>
    </row>
    <row r="291" ht="12.75">
      <c r="K291" s="91"/>
    </row>
    <row r="292" ht="12.75">
      <c r="K292" s="91"/>
    </row>
    <row r="293" ht="12.75">
      <c r="K293" s="91"/>
    </row>
    <row r="294" ht="12.75">
      <c r="K294" s="91"/>
    </row>
    <row r="295" ht="12.75">
      <c r="K295" s="91"/>
    </row>
    <row r="296" ht="12.75">
      <c r="K296" s="91"/>
    </row>
    <row r="297" ht="12.75">
      <c r="K297" s="91"/>
    </row>
    <row r="298" ht="12.75">
      <c r="K298" s="91"/>
    </row>
    <row r="299" ht="12.75">
      <c r="K299" s="91"/>
    </row>
    <row r="300" ht="12.75">
      <c r="K300" s="91"/>
    </row>
    <row r="301" ht="12.75">
      <c r="K301" s="91"/>
    </row>
    <row r="302" ht="12.75">
      <c r="K302" s="91"/>
    </row>
    <row r="303" ht="12.75">
      <c r="K303" s="91"/>
    </row>
    <row r="304" ht="12.75">
      <c r="K304" s="91"/>
    </row>
    <row r="305" ht="12.75">
      <c r="K305" s="91"/>
    </row>
    <row r="306" ht="12.75">
      <c r="K306" s="91"/>
    </row>
    <row r="307" ht="12.75">
      <c r="K307" s="91"/>
    </row>
    <row r="308" ht="12.75">
      <c r="K308" s="91"/>
    </row>
    <row r="309" ht="12.75">
      <c r="K309" s="91"/>
    </row>
    <row r="310" ht="12.75">
      <c r="K310" s="91"/>
    </row>
    <row r="311" ht="12.75">
      <c r="K311" s="91"/>
    </row>
    <row r="312" ht="12.75">
      <c r="K312" s="91"/>
    </row>
    <row r="313" ht="12.75">
      <c r="K313" s="91"/>
    </row>
    <row r="314" ht="12.75">
      <c r="K314" s="91"/>
    </row>
    <row r="315" ht="12.75">
      <c r="K315" s="91"/>
    </row>
    <row r="316" ht="12.75">
      <c r="K316" s="91"/>
    </row>
    <row r="317" ht="12.75">
      <c r="K317" s="91"/>
    </row>
    <row r="318" ht="12.75">
      <c r="K318" s="91"/>
    </row>
    <row r="319" ht="12.75">
      <c r="K319" s="91"/>
    </row>
    <row r="320" ht="12.75">
      <c r="K320" s="91"/>
    </row>
    <row r="321" ht="12.75">
      <c r="K321" s="91"/>
    </row>
    <row r="322" ht="12.75">
      <c r="K322" s="91"/>
    </row>
    <row r="323" ht="12.75">
      <c r="K323" s="91"/>
    </row>
    <row r="324" ht="12.75">
      <c r="K324" s="91"/>
    </row>
    <row r="325" ht="12.75">
      <c r="K325" s="91"/>
    </row>
    <row r="326" ht="12.75">
      <c r="K326" s="91"/>
    </row>
    <row r="327" ht="12.75">
      <c r="K327" s="91"/>
    </row>
    <row r="328" ht="12.75">
      <c r="K328" s="91"/>
    </row>
    <row r="329" ht="12.75">
      <c r="K329" s="91"/>
    </row>
    <row r="330" ht="12.75">
      <c r="K330" s="91"/>
    </row>
    <row r="331" ht="12.75">
      <c r="K331" s="91"/>
    </row>
    <row r="332" ht="12.75">
      <c r="K332" s="91"/>
    </row>
    <row r="333" ht="12.75">
      <c r="K333" s="91"/>
    </row>
    <row r="334" ht="12.75">
      <c r="K334" s="91"/>
    </row>
    <row r="335" ht="12.75">
      <c r="K335" s="91"/>
    </row>
    <row r="336" ht="12.75">
      <c r="K336" s="91"/>
    </row>
    <row r="337" ht="12.75">
      <c r="K337" s="91"/>
    </row>
    <row r="338" ht="12.75">
      <c r="K338" s="91"/>
    </row>
    <row r="339" ht="12.75">
      <c r="K339" s="91"/>
    </row>
    <row r="340" ht="12.75">
      <c r="K340" s="91"/>
    </row>
    <row r="341" ht="12.75">
      <c r="K341" s="91"/>
    </row>
    <row r="342" ht="12.75">
      <c r="K342" s="91"/>
    </row>
    <row r="343" ht="12.75">
      <c r="K343" s="91"/>
    </row>
    <row r="344" ht="12.75">
      <c r="K344" s="91"/>
    </row>
    <row r="345" ht="12.75">
      <c r="K345" s="91"/>
    </row>
    <row r="346" ht="12.75">
      <c r="K346" s="91"/>
    </row>
    <row r="347" ht="12.75">
      <c r="K347" s="91"/>
    </row>
    <row r="348" ht="12.75">
      <c r="K348" s="91"/>
    </row>
    <row r="349" ht="12.75">
      <c r="K349" s="91"/>
    </row>
    <row r="350" ht="12.75">
      <c r="K350" s="91"/>
    </row>
    <row r="351" ht="12.75">
      <c r="K351" s="91"/>
    </row>
    <row r="352" ht="12.75">
      <c r="K352" s="91"/>
    </row>
    <row r="353" ht="12.75">
      <c r="K353" s="91"/>
    </row>
    <row r="354" ht="12.75">
      <c r="K354" s="91"/>
    </row>
    <row r="355" ht="12.75">
      <c r="K355" s="91"/>
    </row>
    <row r="356" ht="12.75">
      <c r="K356" s="91"/>
    </row>
    <row r="357" ht="12.75">
      <c r="K357" s="91"/>
    </row>
    <row r="358" ht="12.75">
      <c r="K358" s="91"/>
    </row>
    <row r="359" ht="12.75">
      <c r="K359" s="91"/>
    </row>
    <row r="360" ht="12.75">
      <c r="K360" s="91"/>
    </row>
    <row r="361" ht="12.75">
      <c r="K361" s="91"/>
    </row>
    <row r="362" ht="12.75">
      <c r="K362" s="91"/>
    </row>
    <row r="363" ht="12.75">
      <c r="K363" s="91"/>
    </row>
    <row r="364" ht="12.75">
      <c r="K364" s="91"/>
    </row>
    <row r="365" ht="12.75">
      <c r="K365" s="91"/>
    </row>
    <row r="366" ht="12.75">
      <c r="K366" s="91"/>
    </row>
    <row r="367" ht="12.75">
      <c r="K367" s="91"/>
    </row>
    <row r="368" ht="12.75">
      <c r="K368" s="91"/>
    </row>
    <row r="369" ht="12.75">
      <c r="K369" s="91"/>
    </row>
    <row r="370" ht="12.75">
      <c r="K370" s="91"/>
    </row>
    <row r="371" ht="12.75">
      <c r="K371" s="91"/>
    </row>
    <row r="372" ht="12.75">
      <c r="K372" s="91"/>
    </row>
    <row r="373" ht="12.75">
      <c r="K373" s="91"/>
    </row>
    <row r="374" ht="12.75">
      <c r="K374" s="91"/>
    </row>
    <row r="375" ht="12.75">
      <c r="K375" s="91"/>
    </row>
    <row r="376" ht="12.75">
      <c r="K376" s="91"/>
    </row>
    <row r="377" ht="12.75">
      <c r="K377" s="91"/>
    </row>
    <row r="378" ht="12.75">
      <c r="K378" s="91"/>
    </row>
    <row r="379" ht="12.75">
      <c r="K379" s="91"/>
    </row>
    <row r="380" ht="12.75">
      <c r="K380" s="91"/>
    </row>
    <row r="381" ht="12.75">
      <c r="K381" s="91"/>
    </row>
    <row r="382" ht="12.75">
      <c r="K382" s="91"/>
    </row>
    <row r="383" ht="12.75">
      <c r="K383" s="91"/>
    </row>
    <row r="384" ht="12.75">
      <c r="K384" s="91"/>
    </row>
    <row r="385" ht="12.75">
      <c r="K385" s="91"/>
    </row>
    <row r="386" ht="12.75">
      <c r="K386" s="91"/>
    </row>
    <row r="387" ht="12.75">
      <c r="K387" s="91"/>
    </row>
    <row r="388" ht="12.75">
      <c r="K388" s="91"/>
    </row>
    <row r="389" ht="12.75">
      <c r="K389" s="91"/>
    </row>
    <row r="390" ht="12.75">
      <c r="K390" s="91"/>
    </row>
    <row r="391" ht="12.75">
      <c r="K391" s="91"/>
    </row>
    <row r="392" ht="12.75">
      <c r="K392" s="91"/>
    </row>
    <row r="393" ht="12.75">
      <c r="K393" s="91"/>
    </row>
    <row r="394" ht="12.75">
      <c r="K394" s="91"/>
    </row>
    <row r="395" ht="12.75">
      <c r="K395" s="91"/>
    </row>
    <row r="396" ht="12.75">
      <c r="K396" s="91"/>
    </row>
    <row r="397" ht="12.75">
      <c r="K397" s="91"/>
    </row>
    <row r="398" ht="12.75">
      <c r="K398" s="91"/>
    </row>
    <row r="399" ht="12.75">
      <c r="K399" s="91"/>
    </row>
    <row r="400" ht="12.75">
      <c r="K400" s="91"/>
    </row>
    <row r="401" ht="12.75">
      <c r="K401" s="91"/>
    </row>
    <row r="402" ht="12.75">
      <c r="K402" s="91"/>
    </row>
    <row r="403" ht="12.75">
      <c r="K403" s="91"/>
    </row>
    <row r="404" ht="12.75">
      <c r="K404" s="91"/>
    </row>
    <row r="405" ht="12.75">
      <c r="K405" s="91"/>
    </row>
    <row r="406" ht="12.75">
      <c r="K406" s="91"/>
    </row>
    <row r="407" ht="12.75">
      <c r="K407" s="91"/>
    </row>
    <row r="408" ht="12.75">
      <c r="K408" s="91"/>
    </row>
    <row r="409" ht="12.75">
      <c r="K409" s="91"/>
    </row>
    <row r="410" ht="12.75">
      <c r="K410" s="91"/>
    </row>
    <row r="411" ht="12.75">
      <c r="K411" s="91"/>
    </row>
    <row r="412" ht="12.75">
      <c r="K412" s="91"/>
    </row>
    <row r="413" ht="12.75">
      <c r="K413" s="91"/>
    </row>
    <row r="414" ht="12.75">
      <c r="K414" s="91"/>
    </row>
    <row r="415" ht="12.75">
      <c r="K415" s="91"/>
    </row>
    <row r="416" ht="12.75">
      <c r="K416" s="91"/>
    </row>
    <row r="417" ht="12.75">
      <c r="K417" s="91"/>
    </row>
    <row r="418" ht="12.75">
      <c r="K418" s="91"/>
    </row>
    <row r="419" ht="12.75">
      <c r="K419" s="91"/>
    </row>
    <row r="420" ht="12.75">
      <c r="K420" s="91"/>
    </row>
    <row r="421" ht="12.75">
      <c r="K421" s="91"/>
    </row>
    <row r="422" ht="12.75">
      <c r="K422" s="91"/>
    </row>
    <row r="423" ht="12.75">
      <c r="K423" s="91"/>
    </row>
    <row r="424" ht="12.75">
      <c r="K424" s="91"/>
    </row>
    <row r="425" ht="12.75">
      <c r="K425" s="91"/>
    </row>
    <row r="426" ht="12.75">
      <c r="K426" s="91"/>
    </row>
    <row r="427" ht="12.75">
      <c r="K427" s="91"/>
    </row>
    <row r="428" ht="12.75">
      <c r="K428" s="91"/>
    </row>
    <row r="429" ht="12.75">
      <c r="K429" s="91"/>
    </row>
    <row r="430" ht="12.75">
      <c r="K430" s="91"/>
    </row>
    <row r="431" ht="12.75">
      <c r="K431" s="91"/>
    </row>
    <row r="432" ht="12.75">
      <c r="K432" s="91"/>
    </row>
    <row r="433" ht="12.75">
      <c r="K433" s="91"/>
    </row>
    <row r="434" ht="12.75">
      <c r="K434" s="91"/>
    </row>
    <row r="435" ht="12.75">
      <c r="K435" s="91"/>
    </row>
    <row r="436" ht="12.75">
      <c r="K436" s="91"/>
    </row>
    <row r="437" ht="12.75">
      <c r="K437" s="91"/>
    </row>
    <row r="438" ht="12.75">
      <c r="K438" s="91"/>
    </row>
    <row r="439" ht="12.75">
      <c r="K439" s="91"/>
    </row>
    <row r="440" ht="12.75">
      <c r="K440" s="91"/>
    </row>
    <row r="441" ht="12.75">
      <c r="K441" s="91"/>
    </row>
    <row r="442" ht="12.75">
      <c r="K442" s="91"/>
    </row>
    <row r="443" ht="12.75">
      <c r="K443" s="91"/>
    </row>
    <row r="444" ht="12.75">
      <c r="K444" s="91"/>
    </row>
    <row r="445" ht="12.75">
      <c r="K445" s="91"/>
    </row>
    <row r="446" ht="12.75">
      <c r="K446" s="91"/>
    </row>
    <row r="447" ht="12.75">
      <c r="K447" s="91"/>
    </row>
    <row r="448" ht="12.75">
      <c r="K448" s="91"/>
    </row>
    <row r="449" ht="12.75">
      <c r="K449" s="91"/>
    </row>
    <row r="450" ht="12.75">
      <c r="K450" s="91"/>
    </row>
    <row r="451" ht="12.75">
      <c r="K451" s="91"/>
    </row>
    <row r="452" ht="12.75">
      <c r="K452" s="91"/>
    </row>
    <row r="453" ht="12.75">
      <c r="K453" s="91"/>
    </row>
    <row r="454" ht="12.75">
      <c r="K454" s="91"/>
    </row>
    <row r="455" ht="12.75">
      <c r="K455" s="91"/>
    </row>
    <row r="456" ht="12.75">
      <c r="K456" s="91"/>
    </row>
    <row r="457" ht="12.75">
      <c r="K457" s="91"/>
    </row>
    <row r="458" ht="12.75">
      <c r="K458" s="91"/>
    </row>
    <row r="459" ht="12.75">
      <c r="K459" s="91"/>
    </row>
    <row r="460" ht="12.75">
      <c r="K460" s="91"/>
    </row>
    <row r="461" ht="12.75">
      <c r="K461" s="91"/>
    </row>
    <row r="462" ht="12.75">
      <c r="K462" s="91"/>
    </row>
    <row r="463" ht="12.75">
      <c r="K463" s="91"/>
    </row>
    <row r="464" ht="12.75">
      <c r="K464" s="91"/>
    </row>
    <row r="465" ht="12.75">
      <c r="K465" s="91"/>
    </row>
    <row r="466" ht="12.75">
      <c r="K466" s="91"/>
    </row>
    <row r="467" ht="12.75">
      <c r="K467" s="91"/>
    </row>
    <row r="468" ht="12.75">
      <c r="K468" s="91"/>
    </row>
    <row r="469" ht="12.75">
      <c r="K469" s="91"/>
    </row>
    <row r="470" ht="12.75">
      <c r="K470" s="91"/>
    </row>
    <row r="471" ht="12.75">
      <c r="K471" s="91"/>
    </row>
    <row r="472" ht="12.75">
      <c r="K472" s="91"/>
    </row>
    <row r="473" ht="12.75">
      <c r="K473" s="91"/>
    </row>
    <row r="474" ht="12.75">
      <c r="K474" s="91"/>
    </row>
    <row r="475" ht="12.75">
      <c r="K475" s="91"/>
    </row>
    <row r="476" ht="12.75">
      <c r="K476" s="91"/>
    </row>
    <row r="477" ht="12.75">
      <c r="K477" s="91"/>
    </row>
    <row r="478" ht="12.75">
      <c r="K478" s="91"/>
    </row>
    <row r="479" ht="12.75">
      <c r="K479" s="91"/>
    </row>
    <row r="480" ht="12.75">
      <c r="K480" s="91"/>
    </row>
    <row r="481" ht="12.75">
      <c r="K481" s="91"/>
    </row>
    <row r="482" ht="12.75">
      <c r="K482" s="91"/>
    </row>
    <row r="483" ht="12.75">
      <c r="K483" s="91"/>
    </row>
    <row r="484" ht="12.75">
      <c r="K484" s="91"/>
    </row>
    <row r="485" ht="12.75">
      <c r="K485" s="91"/>
    </row>
    <row r="486" ht="12.75">
      <c r="K486" s="91"/>
    </row>
    <row r="487" ht="12.75">
      <c r="K487" s="91"/>
    </row>
    <row r="488" ht="12.75">
      <c r="K488" s="91"/>
    </row>
    <row r="489" ht="12.75">
      <c r="K489" s="91"/>
    </row>
    <row r="490" ht="12.75">
      <c r="K490" s="91"/>
    </row>
    <row r="491" ht="12.75">
      <c r="K491" s="91"/>
    </row>
    <row r="492" ht="12.75">
      <c r="K492" s="91"/>
    </row>
    <row r="493" ht="12.75">
      <c r="K493" s="91"/>
    </row>
    <row r="494" ht="12.75">
      <c r="K494" s="91"/>
    </row>
    <row r="495" ht="12.75">
      <c r="K495" s="91"/>
    </row>
    <row r="496" ht="12.75">
      <c r="K496" s="91"/>
    </row>
    <row r="497" ht="12.75">
      <c r="K497" s="91"/>
    </row>
    <row r="498" ht="12.75">
      <c r="K498" s="91"/>
    </row>
    <row r="499" ht="12.75">
      <c r="K499" s="91"/>
    </row>
    <row r="500" ht="12.75">
      <c r="K500" s="91"/>
    </row>
    <row r="501" ht="12.75">
      <c r="K501" s="91"/>
    </row>
    <row r="502" ht="12.75">
      <c r="K502" s="91"/>
    </row>
    <row r="503" ht="12.75">
      <c r="K503" s="91"/>
    </row>
    <row r="504" ht="12.75">
      <c r="K504" s="91"/>
    </row>
    <row r="505" ht="12.75">
      <c r="K505" s="91"/>
    </row>
    <row r="506" ht="12.75">
      <c r="K506" s="91"/>
    </row>
    <row r="507" ht="12.75">
      <c r="K507" s="91"/>
    </row>
    <row r="508" ht="12.75">
      <c r="K508" s="91"/>
    </row>
    <row r="509" ht="12.75">
      <c r="K509" s="91"/>
    </row>
    <row r="510" ht="12.75">
      <c r="K510" s="91"/>
    </row>
    <row r="511" ht="12.75">
      <c r="K511" s="91"/>
    </row>
    <row r="512" ht="12.75">
      <c r="K512" s="91"/>
    </row>
    <row r="513" ht="12.75">
      <c r="K513" s="91"/>
    </row>
    <row r="514" ht="12.75">
      <c r="K514" s="91"/>
    </row>
    <row r="515" ht="12.75">
      <c r="K515" s="91"/>
    </row>
    <row r="516" ht="12.75">
      <c r="K516" s="91"/>
    </row>
    <row r="517" ht="12.75">
      <c r="K517" s="91"/>
    </row>
    <row r="518" ht="12.75">
      <c r="K518" s="91"/>
    </row>
    <row r="519" ht="12.75">
      <c r="K519" s="91"/>
    </row>
    <row r="520" ht="12.75">
      <c r="K520" s="91"/>
    </row>
    <row r="521" ht="12.75">
      <c r="K521" s="91"/>
    </row>
    <row r="522" ht="12.75">
      <c r="K522" s="91"/>
    </row>
    <row r="523" ht="12.75">
      <c r="K523" s="91"/>
    </row>
    <row r="524" ht="12.75">
      <c r="K524" s="91"/>
    </row>
    <row r="525" ht="12.75">
      <c r="K525" s="91"/>
    </row>
    <row r="526" ht="12.75">
      <c r="K526" s="91"/>
    </row>
    <row r="527" ht="12.75">
      <c r="K527" s="91"/>
    </row>
    <row r="528" ht="12.75">
      <c r="K528" s="91"/>
    </row>
    <row r="529" ht="12.75">
      <c r="K529" s="91"/>
    </row>
    <row r="530" ht="12.75">
      <c r="K530" s="91"/>
    </row>
    <row r="531" ht="12.75">
      <c r="K531" s="91"/>
    </row>
    <row r="532" ht="12.75">
      <c r="K532" s="91"/>
    </row>
    <row r="533" ht="12.75">
      <c r="K533" s="91"/>
    </row>
    <row r="534" ht="12.75">
      <c r="K534" s="91"/>
    </row>
    <row r="535" ht="12.75">
      <c r="K535" s="91"/>
    </row>
    <row r="536" ht="12.75">
      <c r="K536" s="91"/>
    </row>
    <row r="537" ht="12.75">
      <c r="K537" s="91"/>
    </row>
    <row r="538" ht="12.75">
      <c r="K538" s="91"/>
    </row>
    <row r="539" ht="12.75">
      <c r="K539" s="91"/>
    </row>
    <row r="540" ht="12.75">
      <c r="K540" s="91"/>
    </row>
    <row r="541" ht="12.75">
      <c r="K541" s="91"/>
    </row>
    <row r="542" ht="12.75">
      <c r="K542" s="91"/>
    </row>
    <row r="543" ht="12.75">
      <c r="K543" s="91"/>
    </row>
    <row r="544" ht="12.75">
      <c r="K544" s="91"/>
    </row>
    <row r="545" ht="12.75">
      <c r="K545" s="91"/>
    </row>
    <row r="546" ht="12.75">
      <c r="K546" s="91"/>
    </row>
    <row r="547" ht="12.75">
      <c r="K547" s="91"/>
    </row>
    <row r="548" ht="12.75">
      <c r="K548" s="91"/>
    </row>
    <row r="549" ht="12.75">
      <c r="K549" s="91"/>
    </row>
    <row r="550" ht="12.75">
      <c r="K550" s="91"/>
    </row>
    <row r="551" ht="12.75">
      <c r="K551" s="91"/>
    </row>
    <row r="552" ht="12.75">
      <c r="K552" s="91"/>
    </row>
    <row r="553" ht="12.75">
      <c r="K553" s="91"/>
    </row>
    <row r="554" ht="12.75">
      <c r="K554" s="91"/>
    </row>
    <row r="555" ht="12.75">
      <c r="K555" s="91"/>
    </row>
    <row r="556" ht="12.75">
      <c r="K556" s="91"/>
    </row>
    <row r="557" ht="12.75">
      <c r="K557" s="91"/>
    </row>
    <row r="558" ht="12.75">
      <c r="K558" s="91"/>
    </row>
    <row r="559" ht="12.75">
      <c r="K559" s="91"/>
    </row>
    <row r="560" ht="12.75">
      <c r="K560" s="91"/>
    </row>
    <row r="561" ht="12.75">
      <c r="K561" s="91"/>
    </row>
    <row r="562" ht="12.75">
      <c r="K562" s="91"/>
    </row>
    <row r="563" ht="12.75">
      <c r="K563" s="91"/>
    </row>
    <row r="564" ht="12.75">
      <c r="K564" s="91"/>
    </row>
    <row r="565" ht="12.75">
      <c r="K565" s="91"/>
    </row>
    <row r="566" ht="12.75">
      <c r="K566" s="91"/>
    </row>
    <row r="567" ht="12.75">
      <c r="K567" s="91"/>
    </row>
    <row r="568" ht="12.75">
      <c r="K568" s="91"/>
    </row>
    <row r="569" ht="12.75">
      <c r="K569" s="91"/>
    </row>
    <row r="570" ht="12.75">
      <c r="K570" s="91"/>
    </row>
    <row r="571" ht="12.75">
      <c r="K571" s="91"/>
    </row>
    <row r="572" ht="12.75">
      <c r="K572" s="91"/>
    </row>
    <row r="573" ht="12.75">
      <c r="K573" s="91"/>
    </row>
    <row r="574" ht="12.75">
      <c r="K574" s="91"/>
    </row>
    <row r="575" ht="12.75">
      <c r="K575" s="91"/>
    </row>
    <row r="576" ht="12.75">
      <c r="K576" s="91"/>
    </row>
    <row r="577" ht="12.75">
      <c r="K577" s="91"/>
    </row>
    <row r="578" ht="12.75">
      <c r="K578" s="91"/>
    </row>
    <row r="579" ht="12.75">
      <c r="K579" s="91"/>
    </row>
    <row r="580" ht="12.75">
      <c r="K580" s="91"/>
    </row>
    <row r="581" ht="12.75">
      <c r="K581" s="91"/>
    </row>
    <row r="582" ht="12.75">
      <c r="K582" s="91"/>
    </row>
    <row r="583" ht="12.75">
      <c r="K583" s="91"/>
    </row>
    <row r="584" ht="12.75">
      <c r="K584" s="91"/>
    </row>
    <row r="585" ht="12.75">
      <c r="K585" s="91"/>
    </row>
    <row r="586" ht="12.75">
      <c r="K586" s="91"/>
    </row>
    <row r="587" ht="12.75">
      <c r="K587" s="91"/>
    </row>
    <row r="588" ht="12.75">
      <c r="K588" s="91"/>
    </row>
    <row r="589" ht="12.75">
      <c r="K589" s="91"/>
    </row>
    <row r="590" ht="12.75">
      <c r="K590" s="91"/>
    </row>
    <row r="591" ht="12.75">
      <c r="K591" s="91"/>
    </row>
    <row r="592" ht="12.75">
      <c r="K592" s="91"/>
    </row>
    <row r="593" ht="12.75">
      <c r="K593" s="91"/>
    </row>
    <row r="594" ht="12.75">
      <c r="K594" s="91"/>
    </row>
    <row r="595" ht="12.75">
      <c r="K595" s="91"/>
    </row>
    <row r="596" ht="12.75">
      <c r="K596" s="91"/>
    </row>
    <row r="597" ht="12.75">
      <c r="K597" s="91"/>
    </row>
    <row r="598" ht="12.75">
      <c r="K598" s="91"/>
    </row>
    <row r="599" ht="12.75">
      <c r="K599" s="91"/>
    </row>
    <row r="600" ht="12.75">
      <c r="K600" s="91"/>
    </row>
    <row r="601" ht="12.75">
      <c r="K601" s="91"/>
    </row>
    <row r="602" ht="12.75">
      <c r="K602" s="91"/>
    </row>
    <row r="603" ht="12.75">
      <c r="K603" s="91"/>
    </row>
    <row r="604" ht="12.75">
      <c r="K604" s="91"/>
    </row>
    <row r="605" ht="12.75">
      <c r="K605" s="91"/>
    </row>
    <row r="606" ht="12.75">
      <c r="K606" s="91"/>
    </row>
    <row r="607" ht="12.75">
      <c r="K607" s="91"/>
    </row>
    <row r="608" ht="12.75">
      <c r="K608" s="91"/>
    </row>
    <row r="609" ht="12.75">
      <c r="K609" s="91"/>
    </row>
    <row r="610" ht="12.75">
      <c r="K610" s="91"/>
    </row>
    <row r="611" ht="12.75">
      <c r="K611" s="91"/>
    </row>
    <row r="612" ht="12.75">
      <c r="K612" s="91"/>
    </row>
    <row r="613" ht="12.75">
      <c r="K613" s="91"/>
    </row>
    <row r="614" ht="12.75">
      <c r="K614" s="91"/>
    </row>
    <row r="615" ht="12.75">
      <c r="K615" s="91"/>
    </row>
    <row r="616" ht="12.75">
      <c r="K616" s="91"/>
    </row>
    <row r="617" ht="12.75">
      <c r="K617" s="91"/>
    </row>
    <row r="618" ht="12.75">
      <c r="K618" s="91"/>
    </row>
    <row r="619" ht="12.75">
      <c r="K619" s="91"/>
    </row>
    <row r="620" ht="12.75">
      <c r="K620" s="91"/>
    </row>
    <row r="621" ht="12.75">
      <c r="K621" s="91"/>
    </row>
    <row r="622" ht="12.75">
      <c r="K622" s="91"/>
    </row>
    <row r="623" ht="12.75">
      <c r="K623" s="91"/>
    </row>
    <row r="624" ht="12.75">
      <c r="K624" s="91"/>
    </row>
    <row r="625" ht="12.75">
      <c r="K625" s="91"/>
    </row>
    <row r="626" ht="12.75">
      <c r="K626" s="91"/>
    </row>
    <row r="627" ht="12.75">
      <c r="K627" s="91"/>
    </row>
    <row r="628" ht="12.75">
      <c r="K628" s="91"/>
    </row>
    <row r="629" ht="12.75">
      <c r="K629" s="91"/>
    </row>
    <row r="630" ht="12.75">
      <c r="K630" s="91"/>
    </row>
    <row r="631" ht="12.75">
      <c r="K631" s="91"/>
    </row>
    <row r="632" ht="12.75">
      <c r="K632" s="91"/>
    </row>
    <row r="633" ht="12.75">
      <c r="K633" s="91"/>
    </row>
    <row r="634" ht="12.75">
      <c r="K634" s="91"/>
    </row>
    <row r="635" ht="12.75">
      <c r="K635" s="91"/>
    </row>
    <row r="636" ht="12.75">
      <c r="K636" s="91"/>
    </row>
    <row r="637" ht="12.75">
      <c r="K637" s="91"/>
    </row>
    <row r="638" ht="12.75">
      <c r="K638" s="91"/>
    </row>
    <row r="639" ht="12.75">
      <c r="K639" s="91"/>
    </row>
    <row r="640" ht="12.75">
      <c r="K640" s="91"/>
    </row>
    <row r="641" ht="12.75">
      <c r="K641" s="91"/>
    </row>
    <row r="642" ht="12.75">
      <c r="K642" s="91"/>
    </row>
    <row r="643" ht="12.75">
      <c r="K643" s="91"/>
    </row>
    <row r="644" ht="12.75">
      <c r="K644" s="91"/>
    </row>
    <row r="645" ht="12.75">
      <c r="K645" s="91"/>
    </row>
    <row r="646" ht="12.75">
      <c r="K646" s="91"/>
    </row>
    <row r="647" ht="12.75">
      <c r="K647" s="91"/>
    </row>
    <row r="648" ht="12.75">
      <c r="K648" s="91"/>
    </row>
    <row r="649" ht="12.75">
      <c r="K649" s="91"/>
    </row>
    <row r="650" ht="12.75">
      <c r="K650" s="91"/>
    </row>
    <row r="651" ht="12.75">
      <c r="K651" s="91"/>
    </row>
    <row r="652" ht="12.75">
      <c r="K652" s="91"/>
    </row>
    <row r="653" ht="12.75">
      <c r="K653" s="91"/>
    </row>
    <row r="654" ht="12.75">
      <c r="K654" s="91"/>
    </row>
    <row r="655" ht="12.75">
      <c r="K655" s="91"/>
    </row>
    <row r="656" ht="12.75">
      <c r="K656" s="91"/>
    </row>
    <row r="657" ht="12.75">
      <c r="K657" s="91"/>
    </row>
    <row r="658" ht="12.75">
      <c r="K658" s="91"/>
    </row>
    <row r="659" ht="12.75">
      <c r="K659" s="91"/>
    </row>
    <row r="660" ht="12.75">
      <c r="K660" s="91"/>
    </row>
    <row r="661" ht="12.75">
      <c r="K661" s="91"/>
    </row>
    <row r="662" ht="12.75">
      <c r="K662" s="91"/>
    </row>
    <row r="663" ht="12.75">
      <c r="K663" s="91"/>
    </row>
    <row r="664" ht="12.75">
      <c r="K664" s="91"/>
    </row>
    <row r="665" ht="12.75">
      <c r="K665" s="91"/>
    </row>
    <row r="666" ht="12.75">
      <c r="K666" s="91"/>
    </row>
    <row r="667" ht="12.75">
      <c r="K667" s="91"/>
    </row>
    <row r="668" ht="12.75">
      <c r="K668" s="91"/>
    </row>
    <row r="669" ht="12.75">
      <c r="K669" s="91"/>
    </row>
    <row r="670" ht="12.75">
      <c r="K670" s="91"/>
    </row>
    <row r="671" ht="12.75">
      <c r="K671" s="91"/>
    </row>
    <row r="672" ht="12.75">
      <c r="K672" s="91"/>
    </row>
    <row r="673" ht="12.75">
      <c r="K673" s="91"/>
    </row>
    <row r="674" ht="12.75">
      <c r="K674" s="91"/>
    </row>
    <row r="675" ht="12.75">
      <c r="K675" s="91"/>
    </row>
    <row r="676" ht="12.75">
      <c r="K676" s="91"/>
    </row>
    <row r="677" ht="12.75">
      <c r="K677" s="91"/>
    </row>
    <row r="678" ht="12.75">
      <c r="K678" s="91"/>
    </row>
    <row r="679" ht="12.75">
      <c r="K679" s="91"/>
    </row>
    <row r="680" ht="12.75">
      <c r="K680" s="91"/>
    </row>
    <row r="681" ht="12.75">
      <c r="K681" s="91"/>
    </row>
    <row r="682" ht="12.75">
      <c r="K682" s="91"/>
    </row>
    <row r="683" ht="12.75">
      <c r="K683" s="91"/>
    </row>
    <row r="684" ht="12.75">
      <c r="K684" s="91"/>
    </row>
    <row r="685" ht="12.75">
      <c r="K685" s="91"/>
    </row>
    <row r="686" ht="12.75">
      <c r="K686" s="91"/>
    </row>
    <row r="687" ht="12.75">
      <c r="K687" s="91"/>
    </row>
    <row r="688" ht="12.75">
      <c r="K688" s="91"/>
    </row>
    <row r="689" ht="12.75">
      <c r="K689" s="91"/>
    </row>
    <row r="690" ht="12.75">
      <c r="K690" s="91"/>
    </row>
    <row r="691" ht="12.75">
      <c r="K691" s="91"/>
    </row>
    <row r="692" ht="12.75">
      <c r="K692" s="91"/>
    </row>
    <row r="693" ht="12.75">
      <c r="K693" s="91"/>
    </row>
    <row r="694" ht="12.75">
      <c r="K694" s="91"/>
    </row>
    <row r="695" ht="12.75">
      <c r="K695" s="91"/>
    </row>
    <row r="696" ht="12.75">
      <c r="K696" s="91"/>
    </row>
    <row r="697" ht="12.75">
      <c r="K697" s="91"/>
    </row>
    <row r="698" ht="12.75">
      <c r="K698" s="91"/>
    </row>
    <row r="699" ht="12.75">
      <c r="K699" s="91"/>
    </row>
    <row r="700" ht="12.75">
      <c r="K700" s="91"/>
    </row>
    <row r="701" ht="12.75">
      <c r="K701" s="91"/>
    </row>
    <row r="702" ht="12.75">
      <c r="K702" s="91"/>
    </row>
    <row r="703" ht="12.75">
      <c r="K703" s="91"/>
    </row>
    <row r="704" ht="12.75">
      <c r="K704" s="91"/>
    </row>
    <row r="705" ht="12.75">
      <c r="K705" s="91"/>
    </row>
    <row r="706" ht="12.75">
      <c r="K706" s="91"/>
    </row>
    <row r="707" ht="12.75">
      <c r="K707" s="91"/>
    </row>
    <row r="708" ht="12.75">
      <c r="K708" s="91"/>
    </row>
    <row r="709" ht="12.75">
      <c r="K709" s="91"/>
    </row>
    <row r="710" ht="12.75">
      <c r="K710" s="91"/>
    </row>
    <row r="711" ht="12.75">
      <c r="K711" s="91"/>
    </row>
    <row r="712" ht="12.75">
      <c r="K712" s="91"/>
    </row>
    <row r="713" ht="12.75">
      <c r="K713" s="91"/>
    </row>
    <row r="714" ht="12.75">
      <c r="K714" s="91"/>
    </row>
    <row r="715" ht="12.75">
      <c r="K715" s="91"/>
    </row>
    <row r="716" ht="12.75">
      <c r="K716" s="91"/>
    </row>
    <row r="717" ht="12.75">
      <c r="K717" s="91"/>
    </row>
    <row r="718" ht="12.75">
      <c r="K718" s="91"/>
    </row>
    <row r="719" ht="12.75">
      <c r="K719" s="91"/>
    </row>
    <row r="720" ht="12.75">
      <c r="K720" s="91"/>
    </row>
    <row r="721" ht="12.75">
      <c r="K721" s="91"/>
    </row>
    <row r="722" ht="12.75">
      <c r="K722" s="91"/>
    </row>
    <row r="723" ht="12.75">
      <c r="K723" s="91"/>
    </row>
    <row r="724" ht="12.75">
      <c r="K724" s="91"/>
    </row>
    <row r="725" ht="12.75">
      <c r="K725" s="91"/>
    </row>
    <row r="726" ht="12.75">
      <c r="K726" s="91"/>
    </row>
    <row r="727" ht="12.75">
      <c r="K727" s="91"/>
    </row>
    <row r="728" ht="12.75">
      <c r="K728" s="91"/>
    </row>
    <row r="729" ht="12.75">
      <c r="K729" s="91"/>
    </row>
    <row r="730" ht="12.75">
      <c r="K730" s="91"/>
    </row>
    <row r="731" ht="12.75">
      <c r="K731" s="91"/>
    </row>
    <row r="732" ht="12.75">
      <c r="K732" s="91"/>
    </row>
    <row r="733" ht="12.75">
      <c r="K733" s="91"/>
    </row>
    <row r="734" ht="12.75">
      <c r="K734" s="91"/>
    </row>
    <row r="735" ht="12.75">
      <c r="K735" s="91"/>
    </row>
    <row r="736" ht="12.75">
      <c r="K736" s="91"/>
    </row>
    <row r="737" ht="12.75">
      <c r="K737" s="91"/>
    </row>
    <row r="738" ht="12.75">
      <c r="K738" s="91"/>
    </row>
    <row r="739" ht="12.75">
      <c r="K739" s="91"/>
    </row>
    <row r="740" ht="12.75">
      <c r="K740" s="91"/>
    </row>
    <row r="741" ht="12.75">
      <c r="K741" s="91"/>
    </row>
    <row r="742" ht="12.75">
      <c r="K742" s="91"/>
    </row>
    <row r="743" ht="12.75">
      <c r="K743" s="91"/>
    </row>
    <row r="744" ht="12.75">
      <c r="K744" s="91"/>
    </row>
    <row r="745" ht="12.75">
      <c r="K745" s="91"/>
    </row>
    <row r="746" ht="12.75">
      <c r="K746" s="91"/>
    </row>
    <row r="747" ht="12.75">
      <c r="K747" s="91"/>
    </row>
    <row r="748" ht="12.75">
      <c r="K748" s="91"/>
    </row>
    <row r="749" ht="12.75">
      <c r="K749" s="91"/>
    </row>
    <row r="750" ht="12.75">
      <c r="K750" s="91"/>
    </row>
    <row r="751" ht="12.75">
      <c r="K751" s="91"/>
    </row>
    <row r="752" ht="12.75">
      <c r="K752" s="91"/>
    </row>
    <row r="753" ht="12.75">
      <c r="K753" s="91"/>
    </row>
    <row r="754" ht="12.75">
      <c r="K754" s="91"/>
    </row>
    <row r="755" ht="12.75">
      <c r="K755" s="91"/>
    </row>
    <row r="756" ht="12.75">
      <c r="K756" s="91"/>
    </row>
    <row r="757" ht="12.75">
      <c r="K757" s="91"/>
    </row>
    <row r="758" ht="12.75">
      <c r="K758" s="91"/>
    </row>
    <row r="759" ht="12.75">
      <c r="K759" s="91"/>
    </row>
    <row r="760" ht="12.75">
      <c r="K760" s="91"/>
    </row>
    <row r="761" ht="12.75">
      <c r="K761" s="91"/>
    </row>
    <row r="762" ht="12.75">
      <c r="K762" s="91"/>
    </row>
    <row r="763" ht="12.75">
      <c r="K763" s="91"/>
    </row>
    <row r="764" ht="12.75">
      <c r="K764" s="91"/>
    </row>
    <row r="765" ht="12.75">
      <c r="K765" s="91"/>
    </row>
    <row r="766" ht="12.75">
      <c r="K766" s="91"/>
    </row>
    <row r="767" ht="12.75">
      <c r="K767" s="91"/>
    </row>
    <row r="768" ht="12.75">
      <c r="K768" s="91"/>
    </row>
    <row r="769" ht="12.75">
      <c r="K769" s="91"/>
    </row>
    <row r="770" ht="12.75">
      <c r="K770" s="91"/>
    </row>
    <row r="771" ht="12.75">
      <c r="K771" s="91"/>
    </row>
    <row r="772" ht="12.75">
      <c r="K772" s="91"/>
    </row>
    <row r="773" ht="12.75">
      <c r="K773" s="91"/>
    </row>
    <row r="774" ht="12.75">
      <c r="K774" s="91"/>
    </row>
    <row r="775" ht="12.75">
      <c r="K775" s="91"/>
    </row>
    <row r="776" ht="12.75">
      <c r="K776" s="91"/>
    </row>
    <row r="777" ht="12.75">
      <c r="K777" s="91"/>
    </row>
    <row r="778" ht="12.75">
      <c r="K778" s="91"/>
    </row>
    <row r="779" ht="12.75">
      <c r="K779" s="91"/>
    </row>
    <row r="780" ht="12.75">
      <c r="K780" s="91"/>
    </row>
    <row r="781" ht="12.75">
      <c r="K781" s="91"/>
    </row>
    <row r="782" ht="12.75">
      <c r="K782" s="91"/>
    </row>
    <row r="783" ht="12.75">
      <c r="K783" s="91"/>
    </row>
    <row r="784" ht="12.75">
      <c r="K784" s="91"/>
    </row>
    <row r="785" ht="12.75">
      <c r="K785" s="91"/>
    </row>
    <row r="786" ht="12.75">
      <c r="K786" s="91"/>
    </row>
    <row r="787" ht="12.75">
      <c r="K787" s="91"/>
    </row>
    <row r="788" ht="12.75">
      <c r="K788" s="91"/>
    </row>
    <row r="789" ht="12.75">
      <c r="K789" s="91"/>
    </row>
    <row r="790" ht="12.75">
      <c r="K790" s="91"/>
    </row>
    <row r="791" ht="12.75">
      <c r="K791" s="91"/>
    </row>
    <row r="792" ht="12.75">
      <c r="K792" s="91"/>
    </row>
    <row r="793" ht="12.75">
      <c r="K793" s="91"/>
    </row>
    <row r="794" ht="12.75">
      <c r="K794" s="91"/>
    </row>
    <row r="795" ht="12.75">
      <c r="K795" s="91"/>
    </row>
    <row r="796" ht="12.75">
      <c r="K796" s="91"/>
    </row>
    <row r="797" ht="12.75">
      <c r="K797" s="91"/>
    </row>
    <row r="798" ht="12.75">
      <c r="K798" s="91"/>
    </row>
    <row r="799" ht="12.75">
      <c r="K799" s="91"/>
    </row>
    <row r="800" ht="12.75">
      <c r="K800" s="91"/>
    </row>
    <row r="801" ht="12.75">
      <c r="K801" s="91"/>
    </row>
    <row r="802" ht="12.75">
      <c r="K802" s="91"/>
    </row>
    <row r="803" ht="12.75">
      <c r="K803" s="91"/>
    </row>
    <row r="804" ht="12.75">
      <c r="K804" s="91"/>
    </row>
    <row r="805" ht="12.75">
      <c r="K805" s="91"/>
    </row>
    <row r="806" ht="12.75">
      <c r="K806" s="91"/>
    </row>
    <row r="807" ht="12.75">
      <c r="K807" s="91"/>
    </row>
    <row r="808" ht="12.75">
      <c r="K808" s="91"/>
    </row>
    <row r="809" ht="12.75">
      <c r="K809" s="91"/>
    </row>
    <row r="810" ht="12.75">
      <c r="K810" s="91"/>
    </row>
    <row r="811" ht="12.75">
      <c r="K811" s="91"/>
    </row>
    <row r="812" ht="12.75">
      <c r="K812" s="91"/>
    </row>
    <row r="813" ht="12.75">
      <c r="K813" s="91"/>
    </row>
    <row r="814" ht="12.75">
      <c r="K814" s="91"/>
    </row>
    <row r="815" ht="12.75">
      <c r="K815" s="91"/>
    </row>
    <row r="816" ht="12.75">
      <c r="K816" s="91"/>
    </row>
    <row r="817" ht="12.75">
      <c r="K817" s="91"/>
    </row>
    <row r="818" ht="12.75">
      <c r="K818" s="91"/>
    </row>
    <row r="819" ht="12.75">
      <c r="K819" s="91"/>
    </row>
    <row r="820" ht="12.75">
      <c r="K820" s="91"/>
    </row>
    <row r="821" ht="12.75">
      <c r="K821" s="91"/>
    </row>
    <row r="822" ht="12.75">
      <c r="K822" s="91"/>
    </row>
    <row r="823" ht="12.75">
      <c r="K823" s="91"/>
    </row>
    <row r="824" ht="12.75">
      <c r="K824" s="91"/>
    </row>
    <row r="825" ht="12.75">
      <c r="K825" s="91"/>
    </row>
    <row r="826" ht="12.75">
      <c r="K826" s="91"/>
    </row>
    <row r="827" ht="12.75">
      <c r="K827" s="91"/>
    </row>
    <row r="828" ht="12.75">
      <c r="K828" s="91"/>
    </row>
    <row r="829" ht="12.75">
      <c r="K829" s="91"/>
    </row>
    <row r="830" ht="12.75">
      <c r="K830" s="91"/>
    </row>
    <row r="831" ht="12.75">
      <c r="K831" s="91"/>
    </row>
    <row r="832" ht="12.75">
      <c r="K832" s="91"/>
    </row>
    <row r="833" ht="12.75">
      <c r="K833" s="91"/>
    </row>
    <row r="834" ht="12.75">
      <c r="K834" s="91"/>
    </row>
    <row r="835" ht="12.75">
      <c r="K835" s="91"/>
    </row>
    <row r="836" ht="12.75">
      <c r="K836" s="91"/>
    </row>
    <row r="837" ht="12.75">
      <c r="K837" s="91"/>
    </row>
    <row r="838" ht="12.75">
      <c r="K838" s="91"/>
    </row>
    <row r="839" ht="12.75">
      <c r="K839" s="91"/>
    </row>
    <row r="840" ht="12.75">
      <c r="K840" s="91"/>
    </row>
    <row r="841" ht="12.75">
      <c r="K841" s="91"/>
    </row>
    <row r="842" ht="12.75">
      <c r="K842" s="91"/>
    </row>
    <row r="843" ht="12.75">
      <c r="K843" s="91"/>
    </row>
    <row r="844" ht="12.75">
      <c r="K844" s="91"/>
    </row>
    <row r="845" ht="12.75">
      <c r="K845" s="91"/>
    </row>
    <row r="846" ht="12.75">
      <c r="K846" s="91"/>
    </row>
    <row r="847" ht="12.75">
      <c r="K847" s="91"/>
    </row>
    <row r="848" ht="12.75">
      <c r="K848" s="91"/>
    </row>
    <row r="849" ht="12.75">
      <c r="K849" s="91"/>
    </row>
    <row r="850" ht="12.75">
      <c r="K850" s="91"/>
    </row>
    <row r="851" ht="12.75">
      <c r="K851" s="91"/>
    </row>
    <row r="852" ht="12.75">
      <c r="K852" s="91"/>
    </row>
    <row r="853" ht="12.75">
      <c r="K853" s="91"/>
    </row>
    <row r="854" ht="12.75">
      <c r="K854" s="91"/>
    </row>
    <row r="855" ht="12.75">
      <c r="K855" s="91"/>
    </row>
    <row r="856" ht="12.75">
      <c r="K856" s="91"/>
    </row>
    <row r="857" ht="12.75">
      <c r="K857" s="91"/>
    </row>
    <row r="858" ht="12.75">
      <c r="K858" s="91"/>
    </row>
    <row r="859" ht="12.75">
      <c r="K859" s="91"/>
    </row>
    <row r="860" ht="12.75">
      <c r="K860" s="91"/>
    </row>
    <row r="861" ht="12.75">
      <c r="K861" s="91"/>
    </row>
    <row r="862" ht="12.75">
      <c r="K862" s="91"/>
    </row>
    <row r="863" ht="12.75">
      <c r="K863" s="91"/>
    </row>
    <row r="864" ht="12.75">
      <c r="K864" s="91"/>
    </row>
    <row r="865" ht="12.75">
      <c r="K865" s="91"/>
    </row>
    <row r="866" ht="12.75">
      <c r="K866" s="91"/>
    </row>
    <row r="867" ht="12.75">
      <c r="K867" s="91"/>
    </row>
    <row r="868" ht="12.75">
      <c r="K868" s="91"/>
    </row>
    <row r="869" ht="12.75">
      <c r="K869" s="91"/>
    </row>
    <row r="870" ht="12.75">
      <c r="K870" s="91"/>
    </row>
    <row r="871" ht="12.75">
      <c r="K871" s="91"/>
    </row>
    <row r="872" ht="12.75">
      <c r="K872" s="91"/>
    </row>
    <row r="873" ht="12.75">
      <c r="K873" s="91"/>
    </row>
    <row r="874" ht="12.75">
      <c r="K874" s="91"/>
    </row>
    <row r="875" ht="12.75">
      <c r="K875" s="91"/>
    </row>
    <row r="876" ht="12.75">
      <c r="K876" s="91"/>
    </row>
    <row r="877" ht="12.75">
      <c r="K877" s="91"/>
    </row>
    <row r="878" ht="12.75">
      <c r="K878" s="91"/>
    </row>
    <row r="879" ht="12.75">
      <c r="K879" s="91"/>
    </row>
    <row r="880" ht="12.75">
      <c r="K880" s="91"/>
    </row>
    <row r="881" ht="12.75">
      <c r="K881" s="91"/>
    </row>
    <row r="882" ht="12.75">
      <c r="K882" s="91"/>
    </row>
    <row r="883" ht="12.75">
      <c r="K883" s="91"/>
    </row>
    <row r="884" ht="12.75">
      <c r="K884" s="91"/>
    </row>
    <row r="885" ht="12.75">
      <c r="K885" s="91"/>
    </row>
    <row r="886" ht="12.75">
      <c r="K886" s="91"/>
    </row>
    <row r="887" ht="12.75">
      <c r="K887" s="91"/>
    </row>
    <row r="888" ht="12.75">
      <c r="K888" s="91"/>
    </row>
    <row r="889" ht="12.75">
      <c r="K889" s="91"/>
    </row>
    <row r="890" ht="12.75">
      <c r="K890" s="91"/>
    </row>
    <row r="891" ht="12.75">
      <c r="K891" s="91"/>
    </row>
    <row r="892" ht="12.75">
      <c r="K892" s="91"/>
    </row>
    <row r="893" ht="12.75">
      <c r="K893" s="91"/>
    </row>
    <row r="894" ht="12.75">
      <c r="K894" s="91"/>
    </row>
    <row r="895" ht="12.75">
      <c r="K895" s="91"/>
    </row>
    <row r="896" ht="12.75">
      <c r="K896" s="91"/>
    </row>
    <row r="897" ht="12.75">
      <c r="K897" s="91"/>
    </row>
    <row r="898" ht="12.75">
      <c r="K898" s="91"/>
    </row>
    <row r="899" ht="12.75">
      <c r="K899" s="91"/>
    </row>
    <row r="900" ht="12.75">
      <c r="K900" s="91"/>
    </row>
    <row r="901" ht="12.75">
      <c r="K901" s="91"/>
    </row>
    <row r="902" ht="12.75">
      <c r="K902" s="91"/>
    </row>
    <row r="903" ht="12.75">
      <c r="K903" s="91"/>
    </row>
    <row r="904" ht="12.75">
      <c r="K904" s="91"/>
    </row>
    <row r="905" ht="12.75">
      <c r="K905" s="91"/>
    </row>
    <row r="906" ht="12.75">
      <c r="K906" s="91"/>
    </row>
    <row r="907" ht="12.75">
      <c r="K907" s="91"/>
    </row>
    <row r="908" ht="12.75">
      <c r="K908" s="91"/>
    </row>
    <row r="909" ht="12.75">
      <c r="K909" s="91"/>
    </row>
    <row r="910" ht="12.75">
      <c r="K910" s="91"/>
    </row>
    <row r="911" ht="12.75">
      <c r="K911" s="91"/>
    </row>
    <row r="912" ht="12.75">
      <c r="K912" s="91"/>
    </row>
    <row r="913" ht="12.75">
      <c r="K913" s="91"/>
    </row>
    <row r="914" ht="12.75">
      <c r="K914" s="91"/>
    </row>
    <row r="915" ht="12.75">
      <c r="K915" s="91"/>
    </row>
    <row r="916" ht="12.75">
      <c r="K916" s="91"/>
    </row>
    <row r="917" ht="12.75">
      <c r="K917" s="91"/>
    </row>
    <row r="918" ht="12.75">
      <c r="K918" s="91"/>
    </row>
    <row r="919" ht="12.75">
      <c r="K919" s="91"/>
    </row>
    <row r="920" ht="12.75">
      <c r="K920" s="91"/>
    </row>
    <row r="921" ht="12.75">
      <c r="K921" s="91"/>
    </row>
    <row r="922" ht="12.75">
      <c r="K922" s="91"/>
    </row>
    <row r="923" ht="12.75">
      <c r="K923" s="91"/>
    </row>
    <row r="924" ht="12.75">
      <c r="K924" s="91"/>
    </row>
    <row r="925" ht="12.75">
      <c r="K925" s="91"/>
    </row>
    <row r="926" ht="12.75">
      <c r="K926" s="91"/>
    </row>
    <row r="927" ht="12.75">
      <c r="K927" s="91"/>
    </row>
    <row r="928" ht="12.75">
      <c r="K928" s="91"/>
    </row>
    <row r="929" ht="12.75">
      <c r="K929" s="91"/>
    </row>
    <row r="930" ht="12.75">
      <c r="K930" s="91"/>
    </row>
    <row r="931" ht="12.75">
      <c r="K931" s="91"/>
    </row>
    <row r="932" ht="12.75">
      <c r="K932" s="91"/>
    </row>
    <row r="933" ht="12.75">
      <c r="K933" s="91"/>
    </row>
    <row r="934" ht="12.75">
      <c r="K934" s="91"/>
    </row>
    <row r="935" ht="12.75">
      <c r="K935" s="91"/>
    </row>
    <row r="936" ht="12.75">
      <c r="K936" s="91"/>
    </row>
    <row r="937" ht="12.75">
      <c r="K937" s="91"/>
    </row>
    <row r="938" ht="12.75">
      <c r="K938" s="91"/>
    </row>
    <row r="939" ht="12.75">
      <c r="K939" s="91"/>
    </row>
    <row r="940" ht="12.75">
      <c r="K940" s="91"/>
    </row>
    <row r="941" ht="12.75">
      <c r="K941" s="91"/>
    </row>
    <row r="942" ht="12.75">
      <c r="K942" s="91"/>
    </row>
    <row r="943" ht="12.75">
      <c r="K943" s="91"/>
    </row>
    <row r="944" ht="12.75">
      <c r="K944" s="91"/>
    </row>
    <row r="945" ht="12.75">
      <c r="K945" s="91"/>
    </row>
    <row r="946" ht="12.75">
      <c r="K946" s="91"/>
    </row>
    <row r="947" ht="12.75">
      <c r="K947" s="91"/>
    </row>
    <row r="948" ht="12.75">
      <c r="K948" s="91"/>
    </row>
    <row r="949" ht="12.75">
      <c r="K949" s="91"/>
    </row>
    <row r="950" ht="12.75">
      <c r="K950" s="91"/>
    </row>
    <row r="951" ht="12.75">
      <c r="K951" s="91"/>
    </row>
    <row r="952" ht="12.75">
      <c r="K952" s="91"/>
    </row>
    <row r="953" ht="12.75">
      <c r="K953" s="91"/>
    </row>
    <row r="954" ht="12.75">
      <c r="K954" s="91"/>
    </row>
    <row r="955" ht="12.75">
      <c r="K955" s="91"/>
    </row>
    <row r="956" ht="12.75">
      <c r="K956" s="91"/>
    </row>
    <row r="957" ht="12.75">
      <c r="K957" s="91"/>
    </row>
    <row r="958" ht="12.75">
      <c r="K958" s="91"/>
    </row>
    <row r="959" ht="12.75">
      <c r="K959" s="91"/>
    </row>
    <row r="960" ht="12.75">
      <c r="K960" s="91"/>
    </row>
    <row r="961" ht="12.75">
      <c r="K961" s="91"/>
    </row>
    <row r="962" ht="12.75">
      <c r="K962" s="91"/>
    </row>
    <row r="963" ht="12.75">
      <c r="K963" s="91"/>
    </row>
    <row r="964" ht="12.75">
      <c r="K964" s="91"/>
    </row>
    <row r="965" ht="12.75">
      <c r="K965" s="91"/>
    </row>
    <row r="966" ht="12.75">
      <c r="K966" s="91"/>
    </row>
    <row r="967" spans="11:255" ht="12.75">
      <c r="K967" s="91"/>
      <c r="IU967" s="19">
        <v>193</v>
      </c>
    </row>
    <row r="968" spans="11:255" ht="12.75">
      <c r="K968" s="91"/>
      <c r="IU968" s="19" t="s">
        <v>106</v>
      </c>
    </row>
    <row r="969" spans="11:255" ht="12.75">
      <c r="K969" s="91"/>
      <c r="IU969" s="19" t="s">
        <v>107</v>
      </c>
    </row>
    <row r="970" spans="11:255" ht="12.75">
      <c r="K970" s="91"/>
      <c r="IU970" s="19" t="s">
        <v>108</v>
      </c>
    </row>
    <row r="971" spans="11:255" ht="12.75">
      <c r="K971" s="91"/>
      <c r="IU971" s="19" t="s">
        <v>109</v>
      </c>
    </row>
    <row r="972" spans="11:255" ht="12.75">
      <c r="K972" s="91"/>
      <c r="IU972" s="19" t="s">
        <v>110</v>
      </c>
    </row>
    <row r="973" spans="11:255" ht="12.75">
      <c r="K973" s="91"/>
      <c r="IU973" s="19" t="s">
        <v>111</v>
      </c>
    </row>
    <row r="974" spans="11:255" ht="12.75">
      <c r="K974" s="91"/>
      <c r="IU974" s="19" t="s">
        <v>112</v>
      </c>
    </row>
    <row r="975" spans="11:255" ht="12.75">
      <c r="K975" s="91"/>
      <c r="IU975" s="19" t="s">
        <v>113</v>
      </c>
    </row>
    <row r="976" spans="11:255" ht="12.75">
      <c r="K976" s="91"/>
      <c r="IU976" s="19" t="s">
        <v>93</v>
      </c>
    </row>
    <row r="977" spans="11:255" ht="12.75">
      <c r="K977" s="91"/>
      <c r="IU977" s="19" t="s">
        <v>114</v>
      </c>
    </row>
    <row r="978" spans="11:255" ht="12.75">
      <c r="K978" s="91"/>
      <c r="IU978" s="19" t="s">
        <v>115</v>
      </c>
    </row>
    <row r="979" spans="11:255" ht="12.75">
      <c r="K979" s="91"/>
      <c r="IU979" s="19" t="s">
        <v>116</v>
      </c>
    </row>
    <row r="980" spans="11:255" ht="12.75">
      <c r="K980" s="91"/>
      <c r="IU980" s="19" t="s">
        <v>117</v>
      </c>
    </row>
    <row r="981" spans="11:255" ht="12.75">
      <c r="K981" s="91"/>
      <c r="IU981" s="19"/>
    </row>
    <row r="1019" spans="255:256" ht="12.75">
      <c r="IU1019" s="9" t="s">
        <v>394</v>
      </c>
      <c r="IV1019" s="9" t="s">
        <v>394</v>
      </c>
    </row>
    <row r="1020" spans="255:256" ht="12.75">
      <c r="IU1020" s="9">
        <v>195</v>
      </c>
      <c r="IV1020" s="9">
        <v>195</v>
      </c>
    </row>
    <row r="1021" spans="255:256" ht="12.75">
      <c r="IU1021" s="9" t="s">
        <v>390</v>
      </c>
      <c r="IV1021" s="9" t="s">
        <v>390</v>
      </c>
    </row>
    <row r="1022" spans="255:256" ht="12.75">
      <c r="IU1022" s="9" t="s">
        <v>391</v>
      </c>
      <c r="IV1022" s="9" t="s">
        <v>391</v>
      </c>
    </row>
    <row r="1023" spans="255:256" ht="12.75">
      <c r="IU1023" s="9" t="s">
        <v>392</v>
      </c>
      <c r="IV1023" s="9" t="s">
        <v>392</v>
      </c>
    </row>
    <row r="1024" spans="255:256" ht="12.75">
      <c r="IU1024" s="9" t="s">
        <v>393</v>
      </c>
      <c r="IV1024" s="9" t="s">
        <v>393</v>
      </c>
    </row>
    <row r="1025" ht="12.75">
      <c r="IV1025" s="9"/>
    </row>
    <row r="1026" ht="12.75">
      <c r="IV1026" s="9"/>
    </row>
    <row r="1027" ht="12.75">
      <c r="IV1027" s="9"/>
    </row>
    <row r="1028" ht="12.75">
      <c r="IV1028" s="9"/>
    </row>
    <row r="1029" ht="12.75">
      <c r="IV1029" s="9"/>
    </row>
    <row r="1030" ht="12.75">
      <c r="IV1030" s="9"/>
    </row>
    <row r="1031" ht="12.75">
      <c r="IV1031" s="9"/>
    </row>
    <row r="1032" ht="12.75">
      <c r="IV1032" s="9"/>
    </row>
    <row r="1033" ht="12.75">
      <c r="IV1033" s="9"/>
    </row>
    <row r="1034" ht="12.75">
      <c r="IV1034" s="9"/>
    </row>
    <row r="1035" ht="12.75">
      <c r="IV1035" s="9"/>
    </row>
    <row r="1036" ht="12.75">
      <c r="IV1036" s="9"/>
    </row>
    <row r="1037" ht="12.75">
      <c r="IV1037" s="9"/>
    </row>
    <row r="1038" ht="12.75">
      <c r="IV1038" s="9"/>
    </row>
    <row r="1039" ht="12.75">
      <c r="IV1039" s="74"/>
    </row>
    <row r="1040" ht="12.75">
      <c r="IV1040" s="74"/>
    </row>
    <row r="1041" ht="12.75">
      <c r="IV1041" s="74"/>
    </row>
    <row r="1042" ht="12.75">
      <c r="IV1042" s="74"/>
    </row>
    <row r="1043" ht="12.75">
      <c r="IV1043" s="74"/>
    </row>
    <row r="1044" ht="12.75">
      <c r="IV1044" s="74"/>
    </row>
  </sheetData>
  <mergeCells count="4">
    <mergeCell ref="N232:P232"/>
    <mergeCell ref="N233:P233"/>
    <mergeCell ref="N234:P234"/>
    <mergeCell ref="A227:L227"/>
  </mergeCells>
  <dataValidations count="32">
    <dataValidation type="date" allowBlank="1" showInputMessage="1" showErrorMessage="1" prompt="Cannot be a future date.  Enter date in dd-mmm-yyyy format, eg. 09-Sep-2004" error="Cannot be a future date.  Enter date in dd-mmm-yyyy format, eg. 09-Sep-2004&#10;" sqref="N2 N222 N6">
      <formula1>29221</formula1>
      <formula2>TODAY()</formula2>
    </dataValidation>
    <dataValidation type="whole" allowBlank="1" showInputMessage="1" showErrorMessage="1" prompt="Enter only numeric characters" sqref="A2 A6:A222">
      <formula1>1</formula1>
      <formula2>10000</formula2>
    </dataValidation>
    <dataValidation type="list" allowBlank="1" showInputMessage="1" showErrorMessage="1" sqref="P1 P245 P224 P995 P970 P945 P920 P895 P870 P845 P820 P795 P770 P745 P720 P695 P670 P645 P620 P595 P570 P545 P520 P495 P470 P445 P420 P395 P370 P345 P320 P295 P270 P226 P251 P276 P301 P326 P351 P376 P401 P426 P451 P476 P501 P526 P551 P576 P601 P626 P651 P676 P701 P726 P751 P776 P801 P826 P851 P876 P901 P926 P951 P976 P1001 P1026 P1051 P1076 P1101 P1126 P1151 P1176 P1018:P1020 P5 R1">
      <formula1>"Y"</formula1>
    </dataValidation>
    <dataValidation type="list" allowBlank="1" showInputMessage="1" showErrorMessage="1" prompt="Select one from dropdown" error="Select one from dropdown" sqref="B2 B6:B222">
      <formula1>SEctionCode</formula1>
    </dataValidation>
    <dataValidation type="list" allowBlank="1" showInputMessage="1" showErrorMessage="1" sqref="Q228:Q229 Q224:Q226 S1">
      <formula1>"N"</formula1>
    </dataValidation>
    <dataValidation type="list" allowBlank="1" showInputMessage="1" showErrorMessage="1" sqref="Q222 Q6">
      <formula1>"Y,N"</formula1>
    </dataValidation>
    <dataValidation type="decimal" allowBlank="1" showInputMessage="1" showErrorMessage="1" prompt="Enter only numeric value.  Paisa Field (Decimal Value) of the Amount must be 00 . Example 1234.00  .   Example of Invalid Amount 6543.50 / 64740  / 0.65" error="Enter only numeric value.  Paisa Field (Decimal Value) of the Amount must be 00 . Example 1234.00  .   Example of Invalid Amount 6543.50 / 64740  / 0.65" sqref="H6">
      <formula1>0</formula1>
      <formula2>99999999999999</formula2>
    </dataValidation>
    <dataValidation type="whole" allowBlank="1" showInputMessage="1" showErrorMessage="1" prompt="Maximum Length = 7, enter numeric value" error="Maximum Length = 7, enter numeric value" sqref="K2 K6 K222">
      <formula1>1</formula1>
      <formula2>9999999</formula2>
    </dataValidation>
    <dataValidation type="date" operator="lessThan" allowBlank="1" showInputMessage="1" showErrorMessage="1" prompt="Cannot be a future date.  Enter date in dd-mmm-yyyy format, eg. 09-Sep-2004" error="Cannot be a future date.  Enter date in dd-mmm-yyyy format, eg. 09-Sep-2004" sqref="M6">
      <formula1>TODAY()</formula1>
    </dataValidation>
    <dataValidation type="decimal" allowBlank="1" showInputMessage="1" showErrorMessage="1" prompt="Length = 15, enter numeric value" error="Length = 15, enter numeric value" sqref="R2:S2 S6 R222:S222">
      <formula1>0</formula1>
      <formula2>999999999999999</formula2>
    </dataValidation>
    <dataValidation type="decimal" allowBlank="1" showInputMessage="1" showErrorMessage="1" prompt="Can only be a numeric character . Must NOT be 'Space', 'Special Characters', 'Non-numeric character'  , 'Integer Values',  'Negative Decimal' . Zero (0.00 ) for a Nil Statement ." error="Can only be a numeric character . Must NOT be 'Space', 'Special Characters', 'Non-numeric character'  , 'Integer Values',  'Negative Decimal' . Zero (0.00 ) for a Nil Statement ." sqref="C222:D222 F2:G2 C2:D2 F6:G6 C6:D6 F222:G222">
      <formula1>0</formula1>
      <formula2>9999999999999</formula2>
    </dataValidation>
    <dataValidation type="decimal" allowBlank="1" showInputMessage="1" showErrorMessage="1" prompt="Can only be a numeric character . Must NOT be 'Space', 'Special Characters', 'Non-numeric character'  , 'Integer Values',  'Negative Decimal' . Zero (0.00 ) for a Nil Statement ." error="Can only be a numeric character . Must NOT be 'Space', 'Special Characters', 'Non-numeric character'  , 'Integer Values',  'Negative Decimal' . Zero (0.00 ) for a Nil Statement ." sqref="E222 I2 E2 E6 I6 I222">
      <formula1>0</formula1>
      <formula2>99999999999999</formula2>
    </dataValidation>
    <dataValidation type="whole" allowBlank="1" showInputMessage="1" showErrorMessage="1" prompt="Maximum Length = 9, enter numeric value" error="Maximum Length = 9, enter numeric value" sqref="O2:P2 O6:P6 O222:P222">
      <formula1>1</formula1>
      <formula2>999999999</formula2>
    </dataValidation>
    <dataValidation type="decimal" allowBlank="1" showInputMessage="1" showErrorMessage="1" prompt="Length = 15, enter numeric value" error="Length = 15, enter numeric value" sqref="R6">
      <formula1>0</formula1>
      <formula2>999999999999.99</formula2>
    </dataValidation>
    <dataValidation type="custom" allowBlank="1" showInputMessage="1" showErrorMessage="1" error="If Challan Total is 0, this field should be blank&#10;" sqref="J2 J6">
      <formula1>IF(I2&gt;0,IF(LEN(J2)&gt;0,IF(LEFT(GovtOthers,1)="C",0,IF(LEN(J2)&gt;15,0,1)),0),IF(LEN(J2)=0,1,0))</formula1>
    </dataValidation>
    <dataValidation type="custom" allowBlank="1" showInputMessage="1" showErrorMessage="1" prompt="Maximum Length = 7, enter numeric value" error="In case of Govt. Deductor, BSR code is not required.  Maximum Length = 7, enter numeric value" sqref="L2 L6">
      <formula1>IF(LEFT(GovtOthers,1)="C",IF(LEN(L2)&gt;0,0,1),IF(LEN(L2)&gt;0,IF(LEN(L2)&gt;7,0,1),0))</formula1>
    </dataValidation>
    <dataValidation type="decimal" allowBlank="1" showInputMessage="1" showErrorMessage="1" prompt="Enter only numeric value.  Paisa Field (Decimal Value) of the Amount must be 00 . Example 1234.00  .   Example of Invalid Amount 6543.50 / 64740  / 0.65" error="Enter only numeric value.  Paisa Field (Decimal Value) of the Amount must be 00 . Example 1234.00  .   Example of Invalid Amount 6543.50 / 64740  / 0.65" sqref="H2 H222">
      <formula1>0</formula1>
      <formula2>99999999999.99</formula2>
    </dataValidation>
    <dataValidation type="date" allowBlank="1" showInputMessage="1" showErrorMessage="1" prompt="Cannot be a future date.  Enter date in dd-mmm-yyyy format, eg. 09-Sep-2004" error="Cannot be a future date.  Enter date in dd-mmm-yyyy format, eg. 09-Sep-2004" sqref="M2 M222">
      <formula1>29221</formula1>
      <formula2>TODAY()</formula2>
    </dataValidation>
    <dataValidation type="custom" allowBlank="1" showInputMessage="1" showErrorMessage="1" prompt="Maximum Length = 7, enter numeric value" error="In case of Govt. Deductor, BSR code is not required.  Maximum Length = 7, enter numeric value" sqref="L7:L222">
      <formula1>IF(LEN(L7)&gt;0,IF(LEN(L7)&gt;7,0,1),1)</formula1>
    </dataValidation>
    <dataValidation type="custom" allowBlank="1" showInputMessage="1" showErrorMessage="1" prompt="Specify Cheque /DD No for which the challan is issued . Value should be &quot;0&quot; where tax is deposited in cash. No value to be provided if tax deposited by book entry." error="If Challan Total is 0, this field should be blank&#10;" sqref="J7:J222">
      <formula1>IF(LEN(J7)&gt;0,IF(LEN(J7)&gt;15,0,1),1)</formula1>
    </dataValidation>
    <dataValidation type="list" allowBlank="1" showInputMessage="1" showErrorMessage="1" sqref="Q7:Q221">
      <formula1>"Yes,No"</formula1>
    </dataValidation>
    <dataValidation type="whole" allowBlank="1" showInputMessage="1" showErrorMessage="1" prompt="Enter only numeric value, must be &gt;=0&#10;Bank Challan Can be &lt;=5 Digit / Transfer Voucher Can be &lt;= 9 Digit" error="Enter only numeric value, must be &gt;=0" sqref="P7:P221">
      <formula1>0</formula1>
      <formula2>999999999</formula2>
    </dataValidation>
    <dataValidation type="date" allowBlank="1" showInputMessage="1" showErrorMessage="1" prompt="Cannot be a future date.  Enter date in dd-mmm-yyyy format, eg 31-Jul-2005" error="Cannot be a future date.  Enter date in dd-mmm-yyyy format, eg, 09-Sep-2004&#10;" sqref="N7:N221">
      <formula1>29221</formula1>
      <formula2>TODAY()</formula2>
    </dataValidation>
    <dataValidation type="whole" allowBlank="1" showInputMessage="1" showErrorMessage="1" prompt="Length &lt;= 12, enter amount in Rs. only&#10;" error="Length &lt;= 12, enter amount in Rs. only&#10;" sqref="C7:G221">
      <formula1>0</formula1>
      <formula2>999999999999</formula2>
    </dataValidation>
    <dataValidation type="list" allowBlank="1" showInputMessage="1" showErrorMessage="1" prompt="Length = 15, enter numeric value" error="Length = 15, enter numeric value" sqref="X2 X222">
      <formula1>"Add"</formula1>
    </dataValidation>
    <dataValidation type="decimal" allowBlank="1" showInputMessage="1" showErrorMessage="1" prompt="enter numeric value" error="Length = 15, enter numeric value" sqref="R7:R221">
      <formula1>0</formula1>
      <formula2>999999999999.99</formula2>
    </dataValidation>
    <dataValidation type="decimal" allowBlank="1" showInputMessage="1" showErrorMessage="1" prompt="enter numeric value" error="Length = 15, enter numeric value" sqref="S7:S221">
      <formula1>0</formula1>
      <formula2>999999999999999</formula2>
    </dataValidation>
    <dataValidation type="list" allowBlank="1" showInputMessage="1" showErrorMessage="1" error="Length = 15, enter numeric value" sqref="X7:X221">
      <formula1>"Add"</formula1>
    </dataValidation>
    <dataValidation type="decimal" allowBlank="1" showInputMessage="1" showErrorMessage="1" error="Enter only numeric value.  Paisa Field (Decimal Value) of the Amount must be 00 . Example 1234.00  .   Example of Invalid Amount 6543.50 / 64740  / 0.65" sqref="H7:H221">
      <formula1>0</formula1>
      <formula2>99999999999.99</formula2>
    </dataValidation>
    <dataValidation type="decimal" allowBlank="1" showInputMessage="1" showErrorMessage="1" error="Can only be a numeric character . Must NOT be 'Space', 'Special Characters', 'Non-numeric character'  , 'Integer Values',  'Negative Decimal' . Zero (0.00 ) for a Nil Statement ." sqref="I7:I221">
      <formula1>0</formula1>
      <formula2>99999999999999</formula2>
    </dataValidation>
    <dataValidation type="whole" allowBlank="1" showInputMessage="1" showErrorMessage="1" error="Maximum Length = 7, enter numeric value" sqref="K7:K221">
      <formula1>1</formula1>
      <formula2>9999999</formula2>
    </dataValidation>
    <dataValidation type="date" allowBlank="1" showInputMessage="1" showErrorMessage="1" error="Cannot be a future date.  Enter date in dd-mmm-yyyy format, eg. 09-Sep-2004&#10;" sqref="M7:M221">
      <formula1>29221</formula1>
      <formula2>TODAY()</formula2>
    </dataValidation>
  </dataValidations>
  <printOptions/>
  <pageMargins left="0.75" right="0.75" top="1" bottom="1" header="0.5" footer="0.5"/>
  <pageSetup horizontalDpi="300" verticalDpi="300" orientation="landscape" r:id="rId2"/>
  <drawing r:id="rId1"/>
</worksheet>
</file>

<file path=xl/worksheets/sheet4.xml><?xml version="1.0" encoding="utf-8"?>
<worksheet xmlns="http://schemas.openxmlformats.org/spreadsheetml/2006/main" xmlns:r="http://schemas.openxmlformats.org/officeDocument/2006/relationships">
  <sheetPr codeName="Sheet3"/>
  <dimension ref="A1:IV950"/>
  <sheetViews>
    <sheetView tabSelected="1" workbookViewId="0" topLeftCell="A1">
      <pane ySplit="8" topLeftCell="BM9" activePane="bottomLeft" state="frozen"/>
      <selection pane="topLeft" activeCell="A1" sqref="A1"/>
      <selection pane="bottomLeft" activeCell="C214" sqref="C214"/>
    </sheetView>
  </sheetViews>
  <sheetFormatPr defaultColWidth="9.140625" defaultRowHeight="12.75"/>
  <cols>
    <col min="1" max="1" width="6.7109375" style="0" customWidth="1"/>
    <col min="2" max="2" width="10.00390625" style="0" customWidth="1"/>
    <col min="3" max="3" width="10.8515625" style="0" customWidth="1"/>
    <col min="4" max="4" width="10.421875" style="0" customWidth="1"/>
    <col min="5" max="5" width="10.7109375" style="0" customWidth="1"/>
    <col min="6" max="6" width="12.00390625" style="0" customWidth="1"/>
    <col min="7" max="7" width="11.28125" style="0" customWidth="1"/>
    <col min="8" max="8" width="12.7109375" style="0" customWidth="1"/>
    <col min="9" max="9" width="12.421875" style="0" customWidth="1"/>
    <col min="10" max="10" width="11.140625" style="0" customWidth="1"/>
    <col min="11" max="11" width="10.421875" style="0" customWidth="1"/>
    <col min="12" max="13" width="15.00390625" style="0" customWidth="1"/>
    <col min="14" max="14" width="29.28125" style="0" customWidth="1"/>
    <col min="15" max="15" width="12.140625" style="0" customWidth="1"/>
    <col min="16" max="16" width="13.00390625" style="0" customWidth="1"/>
    <col min="17" max="17" width="9.28125" style="0" bestFit="1" customWidth="1"/>
    <col min="18" max="19" width="13.57421875" style="0" customWidth="1"/>
    <col min="20" max="20" width="12.57421875" style="0" customWidth="1"/>
    <col min="21" max="22" width="14.140625" style="0" customWidth="1"/>
    <col min="23" max="23" width="12.140625" style="0" customWidth="1"/>
    <col min="24" max="24" width="13.7109375" style="0" customWidth="1"/>
    <col min="25" max="25" width="11.57421875" style="0" bestFit="1" customWidth="1"/>
    <col min="26" max="26" width="10.00390625" style="0" customWidth="1"/>
    <col min="28" max="28" width="12.140625" style="0" customWidth="1"/>
    <col min="29" max="29" width="0" style="0" hidden="1" customWidth="1"/>
  </cols>
  <sheetData>
    <row r="1" spans="1:28" ht="15.75">
      <c r="A1" s="312" t="s">
        <v>89</v>
      </c>
      <c r="B1" s="312"/>
      <c r="C1" s="312"/>
      <c r="D1" s="312"/>
      <c r="E1" s="312"/>
      <c r="F1" s="312"/>
      <c r="G1" s="312"/>
      <c r="H1" s="312"/>
      <c r="I1" s="312"/>
      <c r="J1" s="312"/>
      <c r="K1" s="312"/>
      <c r="L1" s="312"/>
      <c r="M1" s="312"/>
      <c r="N1" s="312"/>
      <c r="O1" s="313"/>
      <c r="P1" s="313"/>
      <c r="Q1" s="313"/>
      <c r="R1" s="313"/>
      <c r="S1" s="313"/>
      <c r="T1" s="313"/>
      <c r="U1" s="313"/>
      <c r="V1" s="313"/>
      <c r="W1" s="313"/>
      <c r="X1" s="280"/>
      <c r="Y1" s="280"/>
      <c r="Z1" s="280"/>
      <c r="AA1" s="280"/>
      <c r="AB1" s="314"/>
    </row>
    <row r="2" spans="1:28" ht="12.75">
      <c r="A2" s="315"/>
      <c r="B2" s="315"/>
      <c r="C2" s="315"/>
      <c r="D2" s="315"/>
      <c r="E2" s="315"/>
      <c r="F2" s="315"/>
      <c r="G2" s="315"/>
      <c r="H2" s="315"/>
      <c r="I2" s="315"/>
      <c r="J2" s="315"/>
      <c r="K2" s="315"/>
      <c r="L2" s="315"/>
      <c r="M2" s="315"/>
      <c r="N2" s="315"/>
      <c r="O2" s="313"/>
      <c r="P2" s="313"/>
      <c r="Q2" s="313"/>
      <c r="R2" s="313"/>
      <c r="S2" s="313"/>
      <c r="T2" s="313"/>
      <c r="U2" s="313"/>
      <c r="V2" s="313"/>
      <c r="W2" s="313"/>
      <c r="X2" s="280"/>
      <c r="Y2" s="280"/>
      <c r="Z2" s="280"/>
      <c r="AA2" s="280"/>
      <c r="AB2" s="314"/>
    </row>
    <row r="3" spans="1:28" ht="12.75">
      <c r="A3" s="313"/>
      <c r="B3" s="313"/>
      <c r="C3" s="313"/>
      <c r="D3" s="313"/>
      <c r="E3" s="313"/>
      <c r="F3" s="313"/>
      <c r="G3" s="313"/>
      <c r="H3" s="313"/>
      <c r="I3" s="313"/>
      <c r="J3" s="313"/>
      <c r="K3" s="313"/>
      <c r="L3" s="313"/>
      <c r="M3" s="313"/>
      <c r="N3" s="313"/>
      <c r="O3" s="313"/>
      <c r="P3" s="313"/>
      <c r="Q3" s="313"/>
      <c r="R3" s="313"/>
      <c r="S3" s="313"/>
      <c r="T3" s="313"/>
      <c r="U3" s="313"/>
      <c r="V3" s="313"/>
      <c r="W3" s="313"/>
      <c r="X3" s="280"/>
      <c r="Y3" s="280"/>
      <c r="Z3" s="280"/>
      <c r="AA3" s="280"/>
      <c r="AB3" s="314"/>
    </row>
    <row r="4" spans="1:28" ht="12.75">
      <c r="A4" s="316"/>
      <c r="B4" s="316">
        <f>IF(ISERROR(VLOOKUP(A4,ChallanDatabase,12)),"",VLOOKUP(A4,ChallanDatabase,12))</f>
      </c>
      <c r="C4" s="317">
        <f>IF(ISERROR(VLOOKUP(A4,ChallanDatabase,14)),"",VLOOKUP(A4,ChallanDatabase,14))</f>
      </c>
      <c r="D4" s="316">
        <f>IF(ISERROR(VLOOKUP(A4,ChallanDatabase,16)),"",VLOOKUP(A4,ChallanDatabase,16))</f>
      </c>
      <c r="E4" s="318">
        <f>IF(ISERROR(VLOOKUP(A4,ChallanDatabase,2)),"",VLOOKUP(A4,ChallanDatabase,2))</f>
      </c>
      <c r="F4" s="319">
        <f>IF(ISERROR(VLOOKUP(A4,ChallanDatabase,8)),"",VLOOKUP(A4,ChallanDatabase,3)+VLOOKUP(A4,ChallanDatabase,4)+VLOOKUP(A4,ChallanDatabase,5))</f>
      </c>
      <c r="G4" s="319">
        <f>IF(ISERROR(VLOOKUP(A4,ChallanDatabase,18)),"",IF(VLOOKUP(A4,ChallanDatabase,18)=0,"",VLOOKUP(A4,ChallanDatabase,18)))</f>
      </c>
      <c r="H4" s="319">
        <f>IF(ISERROR(VLOOKUP(A4,ChallanDatabase,19)),"",IF(VLOOKUP(A4,ChallanDatabase,19)=0,"",VLOOKUP(A4,ChallanDatabase,19)))</f>
      </c>
      <c r="I4" s="319">
        <f>SUM(F4:H4)</f>
        <v>0</v>
      </c>
      <c r="J4" s="318"/>
      <c r="K4" s="316"/>
      <c r="L4" s="316"/>
      <c r="M4" s="318"/>
      <c r="N4" s="316"/>
      <c r="O4" s="320"/>
      <c r="P4" s="319"/>
      <c r="Q4" s="319">
        <f>IF(A4="","",LEFT(Form!$Y$44,1))</f>
      </c>
      <c r="R4" s="319"/>
      <c r="S4" s="321"/>
      <c r="T4" s="321"/>
      <c r="U4" s="319">
        <f>SUM(R4:T4)</f>
        <v>0</v>
      </c>
      <c r="V4" s="319"/>
      <c r="W4" s="319"/>
      <c r="X4" s="319"/>
      <c r="Y4" s="320"/>
      <c r="Z4" s="322"/>
      <c r="AA4" s="318"/>
      <c r="AB4" s="289"/>
    </row>
    <row r="5" spans="1:28" ht="12.75">
      <c r="A5" s="313"/>
      <c r="B5" s="313"/>
      <c r="C5" s="313"/>
      <c r="D5" s="313"/>
      <c r="E5" s="313"/>
      <c r="F5" s="313"/>
      <c r="G5" s="313"/>
      <c r="H5" s="313"/>
      <c r="I5" s="313"/>
      <c r="J5" s="313"/>
      <c r="K5" s="313"/>
      <c r="L5" s="313"/>
      <c r="M5" s="313"/>
      <c r="N5" s="313"/>
      <c r="O5" s="313"/>
      <c r="P5" s="313"/>
      <c r="Q5" s="313"/>
      <c r="R5" s="313"/>
      <c r="S5" s="313"/>
      <c r="T5" s="313"/>
      <c r="U5" s="313"/>
      <c r="V5" s="313"/>
      <c r="W5" s="313"/>
      <c r="X5" s="280"/>
      <c r="Y5" s="280"/>
      <c r="Z5" s="280"/>
      <c r="AA5" s="280"/>
      <c r="AB5" s="314"/>
    </row>
    <row r="6" spans="1:28" ht="12.75">
      <c r="A6" s="323" t="s">
        <v>446</v>
      </c>
      <c r="B6" s="313"/>
      <c r="C6" s="313"/>
      <c r="D6" s="313"/>
      <c r="E6" s="313"/>
      <c r="F6" s="323">
        <f>IF(Form!W6="September","30-09-"&amp;Form!AC6,(IF(Form!W6="June","30-06-"&amp;Form!AC6,(IF(Form!W6="March","31-03-"&amp;Form!AC6,(IF(Form!W6="December","31-12-"&amp;Form!AC6,"")))))))</f>
      </c>
      <c r="G6" s="323" t="s">
        <v>405</v>
      </c>
      <c r="H6" s="313"/>
      <c r="I6" s="313"/>
      <c r="J6" s="313"/>
      <c r="K6" s="313"/>
      <c r="L6" s="313"/>
      <c r="M6" s="313"/>
      <c r="N6" s="313"/>
      <c r="O6" s="313"/>
      <c r="P6" s="313"/>
      <c r="Q6" s="313"/>
      <c r="R6" s="313"/>
      <c r="S6" s="313"/>
      <c r="T6" s="313"/>
      <c r="U6" s="313"/>
      <c r="V6" s="313"/>
      <c r="W6" s="313"/>
      <c r="X6" s="280"/>
      <c r="Y6" s="280"/>
      <c r="Z6" s="280"/>
      <c r="AA6" s="280"/>
      <c r="AB6" s="314"/>
    </row>
    <row r="7" spans="1:28" s="149" customFormat="1" ht="78.75">
      <c r="A7" s="324" t="s">
        <v>91</v>
      </c>
      <c r="B7" s="325" t="s">
        <v>125</v>
      </c>
      <c r="C7" s="325" t="s">
        <v>90</v>
      </c>
      <c r="D7" s="325" t="s">
        <v>409</v>
      </c>
      <c r="E7" s="325" t="s">
        <v>92</v>
      </c>
      <c r="F7" s="325" t="s">
        <v>566</v>
      </c>
      <c r="G7" s="325" t="s">
        <v>126</v>
      </c>
      <c r="H7" s="325" t="s">
        <v>13</v>
      </c>
      <c r="I7" s="325" t="s">
        <v>563</v>
      </c>
      <c r="J7" s="325" t="s">
        <v>94</v>
      </c>
      <c r="K7" s="325" t="s">
        <v>562</v>
      </c>
      <c r="L7" s="325" t="s">
        <v>352</v>
      </c>
      <c r="M7" s="325" t="s">
        <v>398</v>
      </c>
      <c r="N7" s="325" t="s">
        <v>358</v>
      </c>
      <c r="O7" s="325" t="s">
        <v>95</v>
      </c>
      <c r="P7" s="325" t="s">
        <v>359</v>
      </c>
      <c r="Q7" s="325" t="s">
        <v>360</v>
      </c>
      <c r="R7" s="325" t="s">
        <v>96</v>
      </c>
      <c r="S7" s="325" t="s">
        <v>97</v>
      </c>
      <c r="T7" s="325" t="s">
        <v>98</v>
      </c>
      <c r="U7" s="325" t="s">
        <v>607</v>
      </c>
      <c r="V7" s="325" t="s">
        <v>606</v>
      </c>
      <c r="W7" s="325" t="s">
        <v>99</v>
      </c>
      <c r="X7" s="325" t="s">
        <v>353</v>
      </c>
      <c r="Y7" s="325" t="s">
        <v>100</v>
      </c>
      <c r="Z7" s="325" t="s">
        <v>361</v>
      </c>
      <c r="AA7" s="325" t="s">
        <v>458</v>
      </c>
      <c r="AB7" s="325" t="s">
        <v>605</v>
      </c>
    </row>
    <row r="8" spans="1:28" ht="12.75">
      <c r="A8" s="301"/>
      <c r="B8" s="301"/>
      <c r="C8" s="301"/>
      <c r="D8" s="297"/>
      <c r="E8" s="301"/>
      <c r="F8" s="301"/>
      <c r="G8" s="301"/>
      <c r="H8" s="301"/>
      <c r="I8" s="301"/>
      <c r="J8" s="326">
        <v>714</v>
      </c>
      <c r="K8" s="326">
        <v>715</v>
      </c>
      <c r="L8" s="326"/>
      <c r="M8" s="326">
        <v>716</v>
      </c>
      <c r="N8" s="326">
        <v>717</v>
      </c>
      <c r="O8" s="326">
        <v>718</v>
      </c>
      <c r="P8" s="326">
        <v>719</v>
      </c>
      <c r="Q8" s="326">
        <v>720</v>
      </c>
      <c r="R8" s="326">
        <v>721</v>
      </c>
      <c r="S8" s="326">
        <v>722</v>
      </c>
      <c r="T8" s="326">
        <v>723</v>
      </c>
      <c r="U8" s="326">
        <v>724</v>
      </c>
      <c r="V8" s="326"/>
      <c r="W8" s="326">
        <v>725</v>
      </c>
      <c r="X8" s="326"/>
      <c r="Y8" s="326">
        <v>726</v>
      </c>
      <c r="Z8" s="326">
        <v>727</v>
      </c>
      <c r="AA8" s="326">
        <v>728</v>
      </c>
      <c r="AB8" s="297"/>
    </row>
    <row r="9" spans="1:28" s="11" customFormat="1" ht="12.75">
      <c r="A9" s="327" t="s">
        <v>346</v>
      </c>
      <c r="B9" s="327" t="s">
        <v>362</v>
      </c>
      <c r="C9" s="327" t="s">
        <v>152</v>
      </c>
      <c r="D9" s="327" t="s">
        <v>345</v>
      </c>
      <c r="E9" s="327" t="s">
        <v>363</v>
      </c>
      <c r="F9" s="327" t="s">
        <v>364</v>
      </c>
      <c r="G9" s="327" t="s">
        <v>365</v>
      </c>
      <c r="H9" s="327" t="s">
        <v>366</v>
      </c>
      <c r="I9" s="327" t="s">
        <v>80</v>
      </c>
      <c r="J9" s="328">
        <v>1</v>
      </c>
      <c r="K9" s="328">
        <v>2</v>
      </c>
      <c r="L9" s="328">
        <v>3</v>
      </c>
      <c r="M9" s="328">
        <v>4</v>
      </c>
      <c r="N9" s="328">
        <v>5</v>
      </c>
      <c r="O9" s="328">
        <v>6</v>
      </c>
      <c r="P9" s="328">
        <v>7</v>
      </c>
      <c r="Q9" s="328">
        <v>8</v>
      </c>
      <c r="R9" s="328">
        <v>9</v>
      </c>
      <c r="S9" s="327">
        <v>10</v>
      </c>
      <c r="T9" s="327">
        <v>11</v>
      </c>
      <c r="U9" s="327">
        <v>12</v>
      </c>
      <c r="V9" s="327">
        <v>13</v>
      </c>
      <c r="W9" s="327">
        <v>14</v>
      </c>
      <c r="X9" s="327">
        <v>15</v>
      </c>
      <c r="Y9" s="327">
        <v>16</v>
      </c>
      <c r="Z9" s="327">
        <v>17</v>
      </c>
      <c r="AA9" s="327">
        <v>18</v>
      </c>
      <c r="AB9" s="329">
        <v>19</v>
      </c>
    </row>
    <row r="10" spans="1:28" ht="12.75" hidden="1">
      <c r="A10" s="58">
        <v>1</v>
      </c>
      <c r="B10" s="61">
        <v>0</v>
      </c>
      <c r="C10" s="62">
        <v>38482</v>
      </c>
      <c r="D10" s="60">
        <v>414</v>
      </c>
      <c r="E10" s="63" t="s">
        <v>465</v>
      </c>
      <c r="F10" s="64">
        <v>123456989012</v>
      </c>
      <c r="G10" s="64">
        <v>452</v>
      </c>
      <c r="H10" s="64">
        <v>2452</v>
      </c>
      <c r="I10" s="64">
        <v>123456991916</v>
      </c>
      <c r="J10" s="59">
        <v>1</v>
      </c>
      <c r="K10" s="66">
        <v>1</v>
      </c>
      <c r="L10" s="58"/>
      <c r="M10" s="57" t="s">
        <v>569</v>
      </c>
      <c r="N10" s="66" t="s">
        <v>567</v>
      </c>
      <c r="O10" s="67">
        <v>38482</v>
      </c>
      <c r="P10" s="56">
        <v>24134.35</v>
      </c>
      <c r="Q10" s="56" t="s">
        <v>568</v>
      </c>
      <c r="R10" s="102">
        <v>5252</v>
      </c>
      <c r="S10" s="65">
        <v>52</v>
      </c>
      <c r="T10" s="65">
        <v>25</v>
      </c>
      <c r="U10" s="98">
        <v>5329</v>
      </c>
      <c r="V10" s="56"/>
      <c r="W10" s="56">
        <v>100</v>
      </c>
      <c r="X10" s="56"/>
      <c r="Y10" s="67">
        <v>38482</v>
      </c>
      <c r="Z10" s="100">
        <v>10</v>
      </c>
      <c r="AA10" s="57"/>
      <c r="AB10" s="7" t="s">
        <v>447</v>
      </c>
    </row>
    <row r="11" spans="1:28" s="112" customFormat="1" ht="12.75">
      <c r="A11" s="152"/>
      <c r="B11" s="330">
        <f aca="true" t="shared" si="0" ref="B11:B164">IF(ISERROR(VLOOKUP(A11,ChallanDatabase,12)),"",VLOOKUP(A11,ChallanDatabase,12))</f>
      </c>
      <c r="C11" s="331">
        <f>IF(ISERROR(VLOOKUP(A11,ChallanDatabase,14)),"",VLOOKUP(A11,ChallanDatabase,14))</f>
      </c>
      <c r="D11" s="297">
        <f>IF(ISERROR(VLOOKUP(A11,ChallanDatabase,16)),"",VLOOKUP(A11,ChallanDatabase,16))</f>
      </c>
      <c r="E11" s="332">
        <f>IF(ISERROR(VLOOKUP(A11,ChallanDatabase,2)),"",VLOOKUP(A11,ChallanDatabase,2))</f>
      </c>
      <c r="F11" s="333">
        <f>IF(ISERROR(VLOOKUP(A11,ChallanDatabaseTotal,20)),"",IF(VLOOKUP(A11,ChallanDatabaseTotal,20)=0,"",VLOOKUP(A11,ChallanDatabaseTotal,20)))</f>
      </c>
      <c r="G11" s="333">
        <f>IF(ISERROR(VLOOKUP(A11,ChallanDatabase,18)),"",IF(VLOOKUP(A11,ChallanDatabase,18)=0,"",VLOOKUP(A11,ChallanDatabase,18)))</f>
      </c>
      <c r="H11" s="333">
        <f>IF(ISERROR(VLOOKUP(A11,ChallanDatabase,19)),"",IF(VLOOKUP(A11,ChallanDatabase,19)=0,"",VLOOKUP(A11,ChallanDatabase,19)))</f>
      </c>
      <c r="I11" s="333">
        <f>SUM(F11:H11)</f>
        <v>0</v>
      </c>
      <c r="J11" s="155"/>
      <c r="K11" s="156"/>
      <c r="L11" s="152"/>
      <c r="M11" s="157"/>
      <c r="N11" s="156"/>
      <c r="O11" s="103"/>
      <c r="P11" s="153"/>
      <c r="Q11" s="153"/>
      <c r="R11" s="158"/>
      <c r="S11" s="159"/>
      <c r="T11" s="159"/>
      <c r="U11" s="333">
        <f>SUM(R11:T11)</f>
        <v>0</v>
      </c>
      <c r="V11" s="153"/>
      <c r="W11" s="153"/>
      <c r="X11" s="153"/>
      <c r="Y11" s="103"/>
      <c r="Z11" s="160"/>
      <c r="AA11" s="157"/>
      <c r="AB11" s="66"/>
    </row>
    <row r="12" spans="1:28" s="112" customFormat="1" ht="12.75">
      <c r="A12" s="152"/>
      <c r="B12" s="330">
        <f t="shared" si="0"/>
      </c>
      <c r="C12" s="331">
        <f>IF(ISERROR(VLOOKUP(A12,ChallanDatabase,14)),"",VLOOKUP(A12,ChallanDatabase,14))</f>
      </c>
      <c r="D12" s="297">
        <f>IF(ISERROR(VLOOKUP(A12,ChallanDatabase,16)),"",VLOOKUP(A12,ChallanDatabase,16))</f>
      </c>
      <c r="E12" s="332">
        <f>IF(ISERROR(VLOOKUP(A12,ChallanDatabase,2)),"",VLOOKUP(A12,ChallanDatabase,2))</f>
      </c>
      <c r="F12" s="333">
        <f>IF(ISERROR(VLOOKUP(A12,ChallanDatabaseTotal,20)),"",IF(VLOOKUP(A12,ChallanDatabaseTotal,20)=0,"",VLOOKUP(A12,ChallanDatabaseTotal,20)))</f>
      </c>
      <c r="G12" s="333">
        <f>IF(ISERROR(VLOOKUP(A12,ChallanDatabase,18)),"",IF(VLOOKUP(A12,ChallanDatabase,18)=0,"",VLOOKUP(A12,ChallanDatabase,18)))</f>
      </c>
      <c r="H12" s="333">
        <f>IF(ISERROR(VLOOKUP(A12,ChallanDatabase,19)),"",IF(VLOOKUP(A12,ChallanDatabase,19)=0,"",VLOOKUP(A12,ChallanDatabase,19)))</f>
      </c>
      <c r="I12" s="333">
        <f>SUM(F12:H12)</f>
        <v>0</v>
      </c>
      <c r="J12" s="155"/>
      <c r="K12" s="156"/>
      <c r="L12" s="152"/>
      <c r="M12" s="157"/>
      <c r="N12" s="156"/>
      <c r="O12" s="103"/>
      <c r="P12" s="153"/>
      <c r="Q12" s="153"/>
      <c r="R12" s="158"/>
      <c r="S12" s="159"/>
      <c r="T12" s="159"/>
      <c r="U12" s="333">
        <f>SUM(R12:T12)</f>
        <v>0</v>
      </c>
      <c r="V12" s="153"/>
      <c r="W12" s="153"/>
      <c r="X12" s="153"/>
      <c r="Y12" s="103"/>
      <c r="Z12" s="160"/>
      <c r="AA12" s="157"/>
      <c r="AB12" s="66"/>
    </row>
    <row r="13" spans="1:28" s="112" customFormat="1" ht="12.75">
      <c r="A13" s="152"/>
      <c r="B13" s="330">
        <f t="shared" si="0"/>
      </c>
      <c r="C13" s="331">
        <f>IF(ISERROR(VLOOKUP(A13,ChallanDatabase,14)),"",VLOOKUP(A13,ChallanDatabase,14))</f>
      </c>
      <c r="D13" s="297">
        <f>IF(ISERROR(VLOOKUP(A13,ChallanDatabase,16)),"",VLOOKUP(A13,ChallanDatabase,16))</f>
      </c>
      <c r="E13" s="332">
        <f>IF(ISERROR(VLOOKUP(A13,ChallanDatabase,2)),"",VLOOKUP(A13,ChallanDatabase,2))</f>
      </c>
      <c r="F13" s="333">
        <f>IF(ISERROR(VLOOKUP(A13,ChallanDatabaseTotal,20)),"",IF(VLOOKUP(A13,ChallanDatabaseTotal,20)=0,"",VLOOKUP(A13,ChallanDatabaseTotal,20)))</f>
      </c>
      <c r="G13" s="333">
        <f>IF(ISERROR(VLOOKUP(A13,ChallanDatabase,18)),"",IF(VLOOKUP(A13,ChallanDatabase,18)=0,"",VLOOKUP(A13,ChallanDatabase,18)))</f>
      </c>
      <c r="H13" s="333">
        <f>IF(ISERROR(VLOOKUP(A13,ChallanDatabase,19)),"",IF(VLOOKUP(A13,ChallanDatabase,19)=0,"",VLOOKUP(A13,ChallanDatabase,19)))</f>
      </c>
      <c r="I13" s="333">
        <f>SUM(F13:H13)</f>
        <v>0</v>
      </c>
      <c r="J13" s="155"/>
      <c r="K13" s="156"/>
      <c r="L13" s="152"/>
      <c r="M13" s="157"/>
      <c r="N13" s="156"/>
      <c r="O13" s="103"/>
      <c r="P13" s="153"/>
      <c r="Q13" s="153"/>
      <c r="R13" s="158"/>
      <c r="S13" s="159"/>
      <c r="T13" s="159"/>
      <c r="U13" s="333">
        <f>SUM(R13:T13)</f>
        <v>0</v>
      </c>
      <c r="V13" s="153"/>
      <c r="W13" s="153"/>
      <c r="X13" s="153"/>
      <c r="Y13" s="103"/>
      <c r="Z13" s="160"/>
      <c r="AA13" s="157"/>
      <c r="AB13" s="66"/>
    </row>
    <row r="14" spans="1:28" s="112" customFormat="1" ht="12.75">
      <c r="A14" s="152"/>
      <c r="B14" s="330">
        <f t="shared" si="0"/>
      </c>
      <c r="C14" s="331">
        <f>IF(ISERROR(VLOOKUP(A14,ChallanDatabase,14)),"",VLOOKUP(A14,ChallanDatabase,14))</f>
      </c>
      <c r="D14" s="297">
        <f>IF(ISERROR(VLOOKUP(A14,ChallanDatabase,16)),"",VLOOKUP(A14,ChallanDatabase,16))</f>
      </c>
      <c r="E14" s="332">
        <f>IF(ISERROR(VLOOKUP(A14,ChallanDatabase,2)),"",VLOOKUP(A14,ChallanDatabase,2))</f>
      </c>
      <c r="F14" s="333">
        <f>IF(ISERROR(VLOOKUP(A14,ChallanDatabaseTotal,20)),"",IF(VLOOKUP(A14,ChallanDatabaseTotal,20)=0,"",VLOOKUP(A14,ChallanDatabaseTotal,20)))</f>
      </c>
      <c r="G14" s="333">
        <f>IF(ISERROR(VLOOKUP(A14,ChallanDatabase,18)),"",IF(VLOOKUP(A14,ChallanDatabase,18)=0,"",VLOOKUP(A14,ChallanDatabase,18)))</f>
      </c>
      <c r="H14" s="333">
        <f>IF(ISERROR(VLOOKUP(A14,ChallanDatabase,19)),"",IF(VLOOKUP(A14,ChallanDatabase,19)=0,"",VLOOKUP(A14,ChallanDatabase,19)))</f>
      </c>
      <c r="I14" s="333">
        <f>SUM(F14:H14)</f>
        <v>0</v>
      </c>
      <c r="J14" s="155"/>
      <c r="K14" s="156"/>
      <c r="L14" s="152"/>
      <c r="M14" s="157"/>
      <c r="N14" s="156"/>
      <c r="O14" s="103"/>
      <c r="P14" s="153"/>
      <c r="Q14" s="153"/>
      <c r="R14" s="158"/>
      <c r="S14" s="159"/>
      <c r="T14" s="159"/>
      <c r="U14" s="333">
        <f>SUM(R14:T14)</f>
        <v>0</v>
      </c>
      <c r="V14" s="153"/>
      <c r="W14" s="153"/>
      <c r="X14" s="153"/>
      <c r="Y14" s="103"/>
      <c r="Z14" s="160"/>
      <c r="AA14" s="157"/>
      <c r="AB14" s="66"/>
    </row>
    <row r="15" spans="1:28" s="112" customFormat="1" ht="12.75">
      <c r="A15" s="152"/>
      <c r="B15" s="330">
        <f t="shared" si="0"/>
      </c>
      <c r="C15" s="331">
        <f>IF(ISERROR(VLOOKUP(A15,ChallanDatabase,14)),"",VLOOKUP(A15,ChallanDatabase,14))</f>
      </c>
      <c r="D15" s="297">
        <f>IF(ISERROR(VLOOKUP(A15,ChallanDatabase,16)),"",VLOOKUP(A15,ChallanDatabase,16))</f>
      </c>
      <c r="E15" s="332">
        <f>IF(ISERROR(VLOOKUP(A15,ChallanDatabase,2)),"",VLOOKUP(A15,ChallanDatabase,2))</f>
      </c>
      <c r="F15" s="333">
        <f>IF(ISERROR(VLOOKUP(A15,ChallanDatabaseTotal,20)),"",IF(VLOOKUP(A15,ChallanDatabaseTotal,20)=0,"",VLOOKUP(A15,ChallanDatabaseTotal,20)))</f>
      </c>
      <c r="G15" s="333">
        <f>IF(ISERROR(VLOOKUP(A15,ChallanDatabase,18)),"",IF(VLOOKUP(A15,ChallanDatabase,18)=0,"",VLOOKUP(A15,ChallanDatabase,18)))</f>
      </c>
      <c r="H15" s="333">
        <f>IF(ISERROR(VLOOKUP(A15,ChallanDatabase,19)),"",IF(VLOOKUP(A15,ChallanDatabase,19)=0,"",VLOOKUP(A15,ChallanDatabase,19)))</f>
      </c>
      <c r="I15" s="333">
        <f>SUM(F15:H15)</f>
        <v>0</v>
      </c>
      <c r="J15" s="155"/>
      <c r="K15" s="156"/>
      <c r="L15" s="152"/>
      <c r="M15" s="157"/>
      <c r="N15" s="156"/>
      <c r="O15" s="103"/>
      <c r="P15" s="153"/>
      <c r="Q15" s="153"/>
      <c r="R15" s="158"/>
      <c r="S15" s="159"/>
      <c r="T15" s="159"/>
      <c r="U15" s="333">
        <f>SUM(R15:T15)</f>
        <v>0</v>
      </c>
      <c r="V15" s="153"/>
      <c r="W15" s="153"/>
      <c r="X15" s="153"/>
      <c r="Y15" s="103"/>
      <c r="Z15" s="160"/>
      <c r="AA15" s="157"/>
      <c r="AB15" s="66"/>
    </row>
    <row r="16" spans="1:28" ht="12.75">
      <c r="A16" s="152"/>
      <c r="B16" s="330">
        <f t="shared" si="0"/>
      </c>
      <c r="C16" s="331">
        <f>IF(ISERROR(VLOOKUP(A16,ChallanDatabase,14)),"",VLOOKUP(A16,ChallanDatabase,14))</f>
      </c>
      <c r="D16" s="297">
        <f>IF(ISERROR(VLOOKUP(A16,ChallanDatabase,16)),"",VLOOKUP(A16,ChallanDatabase,16))</f>
      </c>
      <c r="E16" s="332">
        <f>IF(ISERROR(VLOOKUP(A16,ChallanDatabase,2)),"",VLOOKUP(A16,ChallanDatabase,2))</f>
      </c>
      <c r="F16" s="333">
        <f>IF(ISERROR(VLOOKUP(A16,ChallanDatabaseTotal,20)),"",IF(VLOOKUP(A16,ChallanDatabaseTotal,20)=0,"",VLOOKUP(A16,ChallanDatabaseTotal,20)))</f>
      </c>
      <c r="G16" s="333">
        <f>IF(ISERROR(VLOOKUP(A16,ChallanDatabase,18)),"",IF(VLOOKUP(A16,ChallanDatabase,18)=0,"",VLOOKUP(A16,ChallanDatabase,18)))</f>
      </c>
      <c r="H16" s="333">
        <f>IF(ISERROR(VLOOKUP(A16,ChallanDatabase,19)),"",IF(VLOOKUP(A16,ChallanDatabase,19)=0,"",VLOOKUP(A16,ChallanDatabase,19)))</f>
      </c>
      <c r="I16" s="333">
        <f>SUM(F16:H16)</f>
        <v>0</v>
      </c>
      <c r="J16" s="155"/>
      <c r="K16" s="156"/>
      <c r="L16" s="152"/>
      <c r="M16" s="157"/>
      <c r="N16" s="156"/>
      <c r="O16" s="103"/>
      <c r="P16" s="153"/>
      <c r="Q16" s="153"/>
      <c r="R16" s="158"/>
      <c r="S16" s="159"/>
      <c r="T16" s="159"/>
      <c r="U16" s="333">
        <f>SUM(R16:T16)</f>
        <v>0</v>
      </c>
      <c r="V16" s="153"/>
      <c r="W16" s="153"/>
      <c r="X16" s="153"/>
      <c r="Y16" s="103"/>
      <c r="Z16" s="160"/>
      <c r="AA16" s="157"/>
      <c r="AB16" s="66"/>
    </row>
    <row r="17" spans="1:28" ht="12.75">
      <c r="A17" s="152"/>
      <c r="B17" s="330">
        <f t="shared" si="0"/>
      </c>
      <c r="C17" s="331">
        <f>IF(ISERROR(VLOOKUP(A17,ChallanDatabase,14)),"",VLOOKUP(A17,ChallanDatabase,14))</f>
      </c>
      <c r="D17" s="297">
        <f>IF(ISERROR(VLOOKUP(A17,ChallanDatabase,16)),"",VLOOKUP(A17,ChallanDatabase,16))</f>
      </c>
      <c r="E17" s="332">
        <f>IF(ISERROR(VLOOKUP(A17,ChallanDatabase,2)),"",VLOOKUP(A17,ChallanDatabase,2))</f>
      </c>
      <c r="F17" s="333">
        <f>IF(ISERROR(VLOOKUP(A17,ChallanDatabaseTotal,20)),"",IF(VLOOKUP(A17,ChallanDatabaseTotal,20)=0,"",VLOOKUP(A17,ChallanDatabaseTotal,20)))</f>
      </c>
      <c r="G17" s="333">
        <f>IF(ISERROR(VLOOKUP(A17,ChallanDatabase,18)),"",IF(VLOOKUP(A17,ChallanDatabase,18)=0,"",VLOOKUP(A17,ChallanDatabase,18)))</f>
      </c>
      <c r="H17" s="333">
        <f>IF(ISERROR(VLOOKUP(A17,ChallanDatabase,19)),"",IF(VLOOKUP(A17,ChallanDatabase,19)=0,"",VLOOKUP(A17,ChallanDatabase,19)))</f>
      </c>
      <c r="I17" s="333">
        <f>SUM(F17:H17)</f>
        <v>0</v>
      </c>
      <c r="J17" s="155"/>
      <c r="K17" s="156"/>
      <c r="L17" s="152"/>
      <c r="M17" s="157"/>
      <c r="N17" s="156"/>
      <c r="O17" s="103"/>
      <c r="P17" s="153"/>
      <c r="Q17" s="153"/>
      <c r="R17" s="158"/>
      <c r="S17" s="159"/>
      <c r="T17" s="159"/>
      <c r="U17" s="333">
        <f>SUM(R17:T17)</f>
        <v>0</v>
      </c>
      <c r="V17" s="153"/>
      <c r="W17" s="153"/>
      <c r="X17" s="153"/>
      <c r="Y17" s="103"/>
      <c r="Z17" s="160"/>
      <c r="AA17" s="157"/>
      <c r="AB17" s="66"/>
    </row>
    <row r="18" spans="1:28" s="112" customFormat="1" ht="12.75">
      <c r="A18" s="152"/>
      <c r="B18" s="330">
        <f t="shared" si="0"/>
      </c>
      <c r="C18" s="331">
        <f>IF(ISERROR(VLOOKUP(A18,ChallanDatabase,14)),"",VLOOKUP(A18,ChallanDatabase,14))</f>
      </c>
      <c r="D18" s="297">
        <f>IF(ISERROR(VLOOKUP(A18,ChallanDatabase,16)),"",VLOOKUP(A18,ChallanDatabase,16))</f>
      </c>
      <c r="E18" s="332">
        <f>IF(ISERROR(VLOOKUP(A18,ChallanDatabase,2)),"",VLOOKUP(A18,ChallanDatabase,2))</f>
      </c>
      <c r="F18" s="333">
        <f>IF(ISERROR(VLOOKUP(A18,ChallanDatabaseTotal,20)),"",IF(VLOOKUP(A18,ChallanDatabaseTotal,20)=0,"",VLOOKUP(A18,ChallanDatabaseTotal,20)))</f>
      </c>
      <c r="G18" s="333">
        <f>IF(ISERROR(VLOOKUP(A18,ChallanDatabase,18)),"",IF(VLOOKUP(A18,ChallanDatabase,18)=0,"",VLOOKUP(A18,ChallanDatabase,18)))</f>
      </c>
      <c r="H18" s="333">
        <f>IF(ISERROR(VLOOKUP(A18,ChallanDatabase,19)),"",IF(VLOOKUP(A18,ChallanDatabase,19)=0,"",VLOOKUP(A18,ChallanDatabase,19)))</f>
      </c>
      <c r="I18" s="333">
        <f>SUM(F18:H18)</f>
        <v>0</v>
      </c>
      <c r="J18" s="155"/>
      <c r="K18" s="156"/>
      <c r="L18" s="152"/>
      <c r="M18" s="157"/>
      <c r="N18" s="156"/>
      <c r="O18" s="103"/>
      <c r="P18" s="153"/>
      <c r="Q18" s="153"/>
      <c r="R18" s="158"/>
      <c r="S18" s="159"/>
      <c r="T18" s="159"/>
      <c r="U18" s="333">
        <f>SUM(R18:T18)</f>
        <v>0</v>
      </c>
      <c r="V18" s="153"/>
      <c r="W18" s="153"/>
      <c r="X18" s="153"/>
      <c r="Y18" s="103"/>
      <c r="Z18" s="160"/>
      <c r="AA18" s="157"/>
      <c r="AB18" s="66"/>
    </row>
    <row r="19" spans="1:28" s="112" customFormat="1" ht="12.75">
      <c r="A19" s="152"/>
      <c r="B19" s="330">
        <f t="shared" si="0"/>
      </c>
      <c r="C19" s="331">
        <f>IF(ISERROR(VLOOKUP(A19,ChallanDatabase,14)),"",VLOOKUP(A19,ChallanDatabase,14))</f>
      </c>
      <c r="D19" s="297">
        <f>IF(ISERROR(VLOOKUP(A19,ChallanDatabase,16)),"",VLOOKUP(A19,ChallanDatabase,16))</f>
      </c>
      <c r="E19" s="332">
        <f>IF(ISERROR(VLOOKUP(A19,ChallanDatabase,2)),"",VLOOKUP(A19,ChallanDatabase,2))</f>
      </c>
      <c r="F19" s="333">
        <f>IF(ISERROR(VLOOKUP(A19,ChallanDatabaseTotal,20)),"",IF(VLOOKUP(A19,ChallanDatabaseTotal,20)=0,"",VLOOKUP(A19,ChallanDatabaseTotal,20)))</f>
      </c>
      <c r="G19" s="333">
        <f>IF(ISERROR(VLOOKUP(A19,ChallanDatabase,18)),"",IF(VLOOKUP(A19,ChallanDatabase,18)=0,"",VLOOKUP(A19,ChallanDatabase,18)))</f>
      </c>
      <c r="H19" s="333">
        <f>IF(ISERROR(VLOOKUP(A19,ChallanDatabase,19)),"",IF(VLOOKUP(A19,ChallanDatabase,19)=0,"",VLOOKUP(A19,ChallanDatabase,19)))</f>
      </c>
      <c r="I19" s="333">
        <f>SUM(F19:H19)</f>
        <v>0</v>
      </c>
      <c r="J19" s="155"/>
      <c r="K19" s="156"/>
      <c r="L19" s="152"/>
      <c r="M19" s="157"/>
      <c r="N19" s="156"/>
      <c r="O19" s="103"/>
      <c r="P19" s="153"/>
      <c r="Q19" s="153"/>
      <c r="R19" s="158"/>
      <c r="S19" s="159"/>
      <c r="T19" s="159"/>
      <c r="U19" s="333">
        <f>SUM(R19:T19)</f>
        <v>0</v>
      </c>
      <c r="V19" s="153"/>
      <c r="W19" s="153"/>
      <c r="X19" s="153"/>
      <c r="Y19" s="103"/>
      <c r="Z19" s="160"/>
      <c r="AA19" s="157"/>
      <c r="AB19" s="66"/>
    </row>
    <row r="20" spans="1:28" s="112" customFormat="1" ht="12.75">
      <c r="A20" s="152"/>
      <c r="B20" s="330">
        <f t="shared" si="0"/>
      </c>
      <c r="C20" s="331">
        <f>IF(ISERROR(VLOOKUP(A20,ChallanDatabase,14)),"",VLOOKUP(A20,ChallanDatabase,14))</f>
      </c>
      <c r="D20" s="297">
        <f>IF(ISERROR(VLOOKUP(A20,ChallanDatabase,16)),"",VLOOKUP(A20,ChallanDatabase,16))</f>
      </c>
      <c r="E20" s="332">
        <f>IF(ISERROR(VLOOKUP(A20,ChallanDatabase,2)),"",VLOOKUP(A20,ChallanDatabase,2))</f>
      </c>
      <c r="F20" s="333">
        <f>IF(ISERROR(VLOOKUP(A20,ChallanDatabaseTotal,20)),"",IF(VLOOKUP(A20,ChallanDatabaseTotal,20)=0,"",VLOOKUP(A20,ChallanDatabaseTotal,20)))</f>
      </c>
      <c r="G20" s="333">
        <f>IF(ISERROR(VLOOKUP(A20,ChallanDatabase,18)),"",IF(VLOOKUP(A20,ChallanDatabase,18)=0,"",VLOOKUP(A20,ChallanDatabase,18)))</f>
      </c>
      <c r="H20" s="333">
        <f>IF(ISERROR(VLOOKUP(A20,ChallanDatabase,19)),"",IF(VLOOKUP(A20,ChallanDatabase,19)=0,"",VLOOKUP(A20,ChallanDatabase,19)))</f>
      </c>
      <c r="I20" s="333">
        <f>SUM(F20:H20)</f>
        <v>0</v>
      </c>
      <c r="J20" s="155"/>
      <c r="K20" s="156"/>
      <c r="L20" s="152"/>
      <c r="M20" s="157"/>
      <c r="N20" s="156"/>
      <c r="O20" s="103"/>
      <c r="P20" s="153"/>
      <c r="Q20" s="153"/>
      <c r="R20" s="158"/>
      <c r="S20" s="159"/>
      <c r="T20" s="159"/>
      <c r="U20" s="333">
        <f>SUM(R20:T20)</f>
        <v>0</v>
      </c>
      <c r="V20" s="153"/>
      <c r="W20" s="153"/>
      <c r="X20" s="153"/>
      <c r="Y20" s="103"/>
      <c r="Z20" s="160"/>
      <c r="AA20" s="157"/>
      <c r="AB20" s="66"/>
    </row>
    <row r="21" spans="1:28" ht="12.75">
      <c r="A21" s="152"/>
      <c r="B21" s="330">
        <f t="shared" si="0"/>
      </c>
      <c r="C21" s="331">
        <f>IF(ISERROR(VLOOKUP(A21,ChallanDatabase,14)),"",VLOOKUP(A21,ChallanDatabase,14))</f>
      </c>
      <c r="D21" s="297">
        <f>IF(ISERROR(VLOOKUP(A21,ChallanDatabase,16)),"",VLOOKUP(A21,ChallanDatabase,16))</f>
      </c>
      <c r="E21" s="332">
        <f>IF(ISERROR(VLOOKUP(A21,ChallanDatabase,2)),"",VLOOKUP(A21,ChallanDatabase,2))</f>
      </c>
      <c r="F21" s="333">
        <f>IF(ISERROR(VLOOKUP(A21,ChallanDatabaseTotal,20)),"",IF(VLOOKUP(A21,ChallanDatabaseTotal,20)=0,"",VLOOKUP(A21,ChallanDatabaseTotal,20)))</f>
      </c>
      <c r="G21" s="333">
        <f>IF(ISERROR(VLOOKUP(A21,ChallanDatabase,18)),"",IF(VLOOKUP(A21,ChallanDatabase,18)=0,"",VLOOKUP(A21,ChallanDatabase,18)))</f>
      </c>
      <c r="H21" s="333">
        <f>IF(ISERROR(VLOOKUP(A21,ChallanDatabase,19)),"",IF(VLOOKUP(A21,ChallanDatabase,19)=0,"",VLOOKUP(A21,ChallanDatabase,19)))</f>
      </c>
      <c r="I21" s="333">
        <f>SUM(F21:H21)</f>
        <v>0</v>
      </c>
      <c r="J21" s="155"/>
      <c r="K21" s="156"/>
      <c r="L21" s="152"/>
      <c r="M21" s="157"/>
      <c r="N21" s="156"/>
      <c r="O21" s="103"/>
      <c r="P21" s="153"/>
      <c r="Q21" s="153"/>
      <c r="R21" s="158"/>
      <c r="S21" s="159"/>
      <c r="T21" s="159"/>
      <c r="U21" s="333">
        <f>SUM(R21:T21)</f>
        <v>0</v>
      </c>
      <c r="V21" s="153"/>
      <c r="W21" s="153"/>
      <c r="X21" s="153"/>
      <c r="Y21" s="103"/>
      <c r="Z21" s="160"/>
      <c r="AA21" s="157"/>
      <c r="AB21" s="66"/>
    </row>
    <row r="22" spans="1:28" ht="12.75">
      <c r="A22" s="152"/>
      <c r="B22" s="330">
        <f t="shared" si="0"/>
      </c>
      <c r="C22" s="331">
        <f>IF(ISERROR(VLOOKUP(A22,ChallanDatabase,14)),"",VLOOKUP(A22,ChallanDatabase,14))</f>
      </c>
      <c r="D22" s="297">
        <f>IF(ISERROR(VLOOKUP(A22,ChallanDatabase,16)),"",VLOOKUP(A22,ChallanDatabase,16))</f>
      </c>
      <c r="E22" s="332">
        <f>IF(ISERROR(VLOOKUP(A22,ChallanDatabase,2)),"",VLOOKUP(A22,ChallanDatabase,2))</f>
      </c>
      <c r="F22" s="333">
        <f>IF(ISERROR(VLOOKUP(A22,ChallanDatabaseTotal,20)),"",IF(VLOOKUP(A22,ChallanDatabaseTotal,20)=0,"",VLOOKUP(A22,ChallanDatabaseTotal,20)))</f>
      </c>
      <c r="G22" s="333">
        <f>IF(ISERROR(VLOOKUP(A22,ChallanDatabase,18)),"",IF(VLOOKUP(A22,ChallanDatabase,18)=0,"",VLOOKUP(A22,ChallanDatabase,18)))</f>
      </c>
      <c r="H22" s="333">
        <f>IF(ISERROR(VLOOKUP(A22,ChallanDatabase,19)),"",IF(VLOOKUP(A22,ChallanDatabase,19)=0,"",VLOOKUP(A22,ChallanDatabase,19)))</f>
      </c>
      <c r="I22" s="333">
        <f>SUM(F22:H22)</f>
        <v>0</v>
      </c>
      <c r="J22" s="155"/>
      <c r="K22" s="156"/>
      <c r="L22" s="152"/>
      <c r="M22" s="157"/>
      <c r="N22" s="156"/>
      <c r="O22" s="103"/>
      <c r="P22" s="153"/>
      <c r="Q22" s="153"/>
      <c r="R22" s="158"/>
      <c r="S22" s="159"/>
      <c r="T22" s="159"/>
      <c r="U22" s="333">
        <f>SUM(R22:T22)</f>
        <v>0</v>
      </c>
      <c r="V22" s="153"/>
      <c r="W22" s="153"/>
      <c r="X22" s="153"/>
      <c r="Y22" s="103"/>
      <c r="Z22" s="160"/>
      <c r="AA22" s="157"/>
      <c r="AB22" s="66"/>
    </row>
    <row r="23" spans="1:28" ht="12.75">
      <c r="A23" s="152"/>
      <c r="B23" s="330">
        <f t="shared" si="0"/>
      </c>
      <c r="C23" s="331">
        <f>IF(ISERROR(VLOOKUP(A23,ChallanDatabase,14)),"",VLOOKUP(A23,ChallanDatabase,14))</f>
      </c>
      <c r="D23" s="297">
        <f>IF(ISERROR(VLOOKUP(A23,ChallanDatabase,16)),"",VLOOKUP(A23,ChallanDatabase,16))</f>
      </c>
      <c r="E23" s="332">
        <f>IF(ISERROR(VLOOKUP(A23,ChallanDatabase,2)),"",VLOOKUP(A23,ChallanDatabase,2))</f>
      </c>
      <c r="F23" s="333">
        <f>IF(ISERROR(VLOOKUP(A23,ChallanDatabaseTotal,20)),"",IF(VLOOKUP(A23,ChallanDatabaseTotal,20)=0,"",VLOOKUP(A23,ChallanDatabaseTotal,20)))</f>
      </c>
      <c r="G23" s="333">
        <f>IF(ISERROR(VLOOKUP(A23,ChallanDatabase,18)),"",IF(VLOOKUP(A23,ChallanDatabase,18)=0,"",VLOOKUP(A23,ChallanDatabase,18)))</f>
      </c>
      <c r="H23" s="333">
        <f>IF(ISERROR(VLOOKUP(A23,ChallanDatabase,19)),"",IF(VLOOKUP(A23,ChallanDatabase,19)=0,"",VLOOKUP(A23,ChallanDatabase,19)))</f>
      </c>
      <c r="I23" s="333">
        <f>SUM(F23:H23)</f>
        <v>0</v>
      </c>
      <c r="J23" s="155"/>
      <c r="K23" s="156"/>
      <c r="L23" s="152"/>
      <c r="M23" s="157"/>
      <c r="N23" s="156"/>
      <c r="O23" s="103"/>
      <c r="P23" s="153"/>
      <c r="Q23" s="153"/>
      <c r="R23" s="158"/>
      <c r="S23" s="159"/>
      <c r="T23" s="159"/>
      <c r="U23" s="333">
        <f>SUM(R23:T23)</f>
        <v>0</v>
      </c>
      <c r="V23" s="153"/>
      <c r="W23" s="153"/>
      <c r="X23" s="153"/>
      <c r="Y23" s="103"/>
      <c r="Z23" s="160"/>
      <c r="AA23" s="157"/>
      <c r="AB23" s="66"/>
    </row>
    <row r="24" spans="1:28" ht="12.75">
      <c r="A24" s="152"/>
      <c r="B24" s="330">
        <f t="shared" si="0"/>
      </c>
      <c r="C24" s="331">
        <f>IF(ISERROR(VLOOKUP(A24,ChallanDatabase,14)),"",VLOOKUP(A24,ChallanDatabase,14))</f>
      </c>
      <c r="D24" s="297">
        <f>IF(ISERROR(VLOOKUP(A24,ChallanDatabase,16)),"",VLOOKUP(A24,ChallanDatabase,16))</f>
      </c>
      <c r="E24" s="332">
        <f>IF(ISERROR(VLOOKUP(A24,ChallanDatabase,2)),"",VLOOKUP(A24,ChallanDatabase,2))</f>
      </c>
      <c r="F24" s="333">
        <f>IF(ISERROR(VLOOKUP(A24,ChallanDatabaseTotal,20)),"",IF(VLOOKUP(A24,ChallanDatabaseTotal,20)=0,"",VLOOKUP(A24,ChallanDatabaseTotal,20)))</f>
      </c>
      <c r="G24" s="333">
        <f>IF(ISERROR(VLOOKUP(A24,ChallanDatabase,18)),"",IF(VLOOKUP(A24,ChallanDatabase,18)=0,"",VLOOKUP(A24,ChallanDatabase,18)))</f>
      </c>
      <c r="H24" s="333">
        <f>IF(ISERROR(VLOOKUP(A24,ChallanDatabase,19)),"",IF(VLOOKUP(A24,ChallanDatabase,19)=0,"",VLOOKUP(A24,ChallanDatabase,19)))</f>
      </c>
      <c r="I24" s="333">
        <f>SUM(F24:H24)</f>
        <v>0</v>
      </c>
      <c r="J24" s="155"/>
      <c r="K24" s="156"/>
      <c r="L24" s="152"/>
      <c r="M24" s="157"/>
      <c r="N24" s="156"/>
      <c r="O24" s="103"/>
      <c r="P24" s="153"/>
      <c r="Q24" s="153"/>
      <c r="R24" s="158"/>
      <c r="S24" s="159"/>
      <c r="T24" s="159"/>
      <c r="U24" s="333">
        <f>SUM(R24:T24)</f>
        <v>0</v>
      </c>
      <c r="V24" s="153"/>
      <c r="W24" s="153"/>
      <c r="X24" s="153"/>
      <c r="Y24" s="103"/>
      <c r="Z24" s="160"/>
      <c r="AA24" s="157"/>
      <c r="AB24" s="66"/>
    </row>
    <row r="25" spans="1:28" ht="12.75">
      <c r="A25" s="152"/>
      <c r="B25" s="330">
        <f t="shared" si="0"/>
      </c>
      <c r="C25" s="331">
        <f>IF(ISERROR(VLOOKUP(A25,ChallanDatabase,14)),"",VLOOKUP(A25,ChallanDatabase,14))</f>
      </c>
      <c r="D25" s="297">
        <f>IF(ISERROR(VLOOKUP(A25,ChallanDatabase,16)),"",VLOOKUP(A25,ChallanDatabase,16))</f>
      </c>
      <c r="E25" s="332">
        <f>IF(ISERROR(VLOOKUP(A25,ChallanDatabase,2)),"",VLOOKUP(A25,ChallanDatabase,2))</f>
      </c>
      <c r="F25" s="333">
        <f>IF(ISERROR(VLOOKUP(A25,ChallanDatabaseTotal,20)),"",IF(VLOOKUP(A25,ChallanDatabaseTotal,20)=0,"",VLOOKUP(A25,ChallanDatabaseTotal,20)))</f>
      </c>
      <c r="G25" s="333">
        <f>IF(ISERROR(VLOOKUP(A25,ChallanDatabase,18)),"",IF(VLOOKUP(A25,ChallanDatabase,18)=0,"",VLOOKUP(A25,ChallanDatabase,18)))</f>
      </c>
      <c r="H25" s="333">
        <f>IF(ISERROR(VLOOKUP(A25,ChallanDatabase,19)),"",IF(VLOOKUP(A25,ChallanDatabase,19)=0,"",VLOOKUP(A25,ChallanDatabase,19)))</f>
      </c>
      <c r="I25" s="333">
        <f>SUM(F25:H25)</f>
        <v>0</v>
      </c>
      <c r="J25" s="155"/>
      <c r="K25" s="156"/>
      <c r="L25" s="152"/>
      <c r="M25" s="157"/>
      <c r="N25" s="156"/>
      <c r="O25" s="103"/>
      <c r="P25" s="153"/>
      <c r="Q25" s="153"/>
      <c r="R25" s="158"/>
      <c r="S25" s="159"/>
      <c r="T25" s="159"/>
      <c r="U25" s="333">
        <f>SUM(R25:T25)</f>
        <v>0</v>
      </c>
      <c r="V25" s="153"/>
      <c r="W25" s="153"/>
      <c r="X25" s="153"/>
      <c r="Y25" s="103"/>
      <c r="Z25" s="160"/>
      <c r="AA25" s="157"/>
      <c r="AB25" s="66"/>
    </row>
    <row r="26" spans="1:28" ht="12.75">
      <c r="A26" s="152"/>
      <c r="B26" s="330">
        <f t="shared" si="0"/>
      </c>
      <c r="C26" s="331">
        <f>IF(ISERROR(VLOOKUP(A26,ChallanDatabase,14)),"",VLOOKUP(A26,ChallanDatabase,14))</f>
      </c>
      <c r="D26" s="297">
        <f>IF(ISERROR(VLOOKUP(A26,ChallanDatabase,16)),"",VLOOKUP(A26,ChallanDatabase,16))</f>
      </c>
      <c r="E26" s="332">
        <f>IF(ISERROR(VLOOKUP(A26,ChallanDatabase,2)),"",VLOOKUP(A26,ChallanDatabase,2))</f>
      </c>
      <c r="F26" s="333">
        <f>IF(ISERROR(VLOOKUP(A26,ChallanDatabaseTotal,20)),"",IF(VLOOKUP(A26,ChallanDatabaseTotal,20)=0,"",VLOOKUP(A26,ChallanDatabaseTotal,20)))</f>
      </c>
      <c r="G26" s="333">
        <f>IF(ISERROR(VLOOKUP(A26,ChallanDatabase,18)),"",IF(VLOOKUP(A26,ChallanDatabase,18)=0,"",VLOOKUP(A26,ChallanDatabase,18)))</f>
      </c>
      <c r="H26" s="333">
        <f>IF(ISERROR(VLOOKUP(A26,ChallanDatabase,19)),"",IF(VLOOKUP(A26,ChallanDatabase,19)=0,"",VLOOKUP(A26,ChallanDatabase,19)))</f>
      </c>
      <c r="I26" s="333">
        <f>SUM(F26:H26)</f>
        <v>0</v>
      </c>
      <c r="J26" s="155"/>
      <c r="K26" s="156"/>
      <c r="L26" s="152"/>
      <c r="M26" s="157"/>
      <c r="N26" s="156"/>
      <c r="O26" s="103"/>
      <c r="P26" s="153"/>
      <c r="Q26" s="153"/>
      <c r="R26" s="158"/>
      <c r="S26" s="159"/>
      <c r="T26" s="159"/>
      <c r="U26" s="333">
        <f>SUM(R26:T26)</f>
        <v>0</v>
      </c>
      <c r="V26" s="153"/>
      <c r="W26" s="153"/>
      <c r="X26" s="153"/>
      <c r="Y26" s="103"/>
      <c r="Z26" s="160"/>
      <c r="AA26" s="157"/>
      <c r="AB26" s="66"/>
    </row>
    <row r="27" spans="1:28" ht="12.75">
      <c r="A27" s="152"/>
      <c r="B27" s="330">
        <f t="shared" si="0"/>
      </c>
      <c r="C27" s="331">
        <f>IF(ISERROR(VLOOKUP(A27,ChallanDatabase,14)),"",VLOOKUP(A27,ChallanDatabase,14))</f>
      </c>
      <c r="D27" s="297">
        <f>IF(ISERROR(VLOOKUP(A27,ChallanDatabase,16)),"",VLOOKUP(A27,ChallanDatabase,16))</f>
      </c>
      <c r="E27" s="332">
        <f>IF(ISERROR(VLOOKUP(A27,ChallanDatabase,2)),"",VLOOKUP(A27,ChallanDatabase,2))</f>
      </c>
      <c r="F27" s="333">
        <f>IF(ISERROR(VLOOKUP(A27,ChallanDatabaseTotal,20)),"",IF(VLOOKUP(A27,ChallanDatabaseTotal,20)=0,"",VLOOKUP(A27,ChallanDatabaseTotal,20)))</f>
      </c>
      <c r="G27" s="333">
        <f>IF(ISERROR(VLOOKUP(A27,ChallanDatabase,18)),"",IF(VLOOKUP(A27,ChallanDatabase,18)=0,"",VLOOKUP(A27,ChallanDatabase,18)))</f>
      </c>
      <c r="H27" s="333">
        <f>IF(ISERROR(VLOOKUP(A27,ChallanDatabase,19)),"",IF(VLOOKUP(A27,ChallanDatabase,19)=0,"",VLOOKUP(A27,ChallanDatabase,19)))</f>
      </c>
      <c r="I27" s="333">
        <f>SUM(F27:H27)</f>
        <v>0</v>
      </c>
      <c r="J27" s="155"/>
      <c r="K27" s="156"/>
      <c r="L27" s="152"/>
      <c r="M27" s="157"/>
      <c r="N27" s="156"/>
      <c r="O27" s="103"/>
      <c r="P27" s="153"/>
      <c r="Q27" s="153"/>
      <c r="R27" s="158"/>
      <c r="S27" s="159"/>
      <c r="T27" s="159"/>
      <c r="U27" s="333">
        <f>SUM(R27:T27)</f>
        <v>0</v>
      </c>
      <c r="V27" s="153"/>
      <c r="W27" s="153"/>
      <c r="X27" s="153"/>
      <c r="Y27" s="103"/>
      <c r="Z27" s="160"/>
      <c r="AA27" s="157"/>
      <c r="AB27" s="66"/>
    </row>
    <row r="28" spans="1:28" ht="12.75">
      <c r="A28" s="152"/>
      <c r="B28" s="330">
        <f t="shared" si="0"/>
      </c>
      <c r="C28" s="331">
        <f>IF(ISERROR(VLOOKUP(A28,ChallanDatabase,14)),"",VLOOKUP(A28,ChallanDatabase,14))</f>
      </c>
      <c r="D28" s="297">
        <f>IF(ISERROR(VLOOKUP(A28,ChallanDatabase,16)),"",VLOOKUP(A28,ChallanDatabase,16))</f>
      </c>
      <c r="E28" s="332">
        <f>IF(ISERROR(VLOOKUP(A28,ChallanDatabase,2)),"",VLOOKUP(A28,ChallanDatabase,2))</f>
      </c>
      <c r="F28" s="333">
        <f>IF(ISERROR(VLOOKUP(A28,ChallanDatabaseTotal,20)),"",IF(VLOOKUP(A28,ChallanDatabaseTotal,20)=0,"",VLOOKUP(A28,ChallanDatabaseTotal,20)))</f>
      </c>
      <c r="G28" s="333">
        <f>IF(ISERROR(VLOOKUP(A28,ChallanDatabase,18)),"",IF(VLOOKUP(A28,ChallanDatabase,18)=0,"",VLOOKUP(A28,ChallanDatabase,18)))</f>
      </c>
      <c r="H28" s="333">
        <f>IF(ISERROR(VLOOKUP(A28,ChallanDatabase,19)),"",IF(VLOOKUP(A28,ChallanDatabase,19)=0,"",VLOOKUP(A28,ChallanDatabase,19)))</f>
      </c>
      <c r="I28" s="333">
        <f>SUM(F28:H28)</f>
        <v>0</v>
      </c>
      <c r="J28" s="155"/>
      <c r="K28" s="156"/>
      <c r="L28" s="152"/>
      <c r="M28" s="157"/>
      <c r="N28" s="156"/>
      <c r="O28" s="103"/>
      <c r="P28" s="153"/>
      <c r="Q28" s="153"/>
      <c r="R28" s="158"/>
      <c r="S28" s="159"/>
      <c r="T28" s="159"/>
      <c r="U28" s="333">
        <f>SUM(R28:T28)</f>
        <v>0</v>
      </c>
      <c r="V28" s="153"/>
      <c r="W28" s="153"/>
      <c r="X28" s="153"/>
      <c r="Y28" s="103"/>
      <c r="Z28" s="160"/>
      <c r="AA28" s="157"/>
      <c r="AB28" s="66"/>
    </row>
    <row r="29" spans="1:28" ht="12.75">
      <c r="A29" s="152"/>
      <c r="B29" s="330">
        <f t="shared" si="0"/>
      </c>
      <c r="C29" s="331">
        <f>IF(ISERROR(VLOOKUP(A29,ChallanDatabase,14)),"",VLOOKUP(A29,ChallanDatabase,14))</f>
      </c>
      <c r="D29" s="297">
        <f>IF(ISERROR(VLOOKUP(A29,ChallanDatabase,16)),"",VLOOKUP(A29,ChallanDatabase,16))</f>
      </c>
      <c r="E29" s="332">
        <f>IF(ISERROR(VLOOKUP(A29,ChallanDatabase,2)),"",VLOOKUP(A29,ChallanDatabase,2))</f>
      </c>
      <c r="F29" s="333">
        <f>IF(ISERROR(VLOOKUP(A29,ChallanDatabaseTotal,20)),"",IF(VLOOKUP(A29,ChallanDatabaseTotal,20)=0,"",VLOOKUP(A29,ChallanDatabaseTotal,20)))</f>
      </c>
      <c r="G29" s="333">
        <f>IF(ISERROR(VLOOKUP(A29,ChallanDatabase,18)),"",IF(VLOOKUP(A29,ChallanDatabase,18)=0,"",VLOOKUP(A29,ChallanDatabase,18)))</f>
      </c>
      <c r="H29" s="333">
        <f>IF(ISERROR(VLOOKUP(A29,ChallanDatabase,19)),"",IF(VLOOKUP(A29,ChallanDatabase,19)=0,"",VLOOKUP(A29,ChallanDatabase,19)))</f>
      </c>
      <c r="I29" s="333">
        <f>SUM(F29:H29)</f>
        <v>0</v>
      </c>
      <c r="J29" s="155"/>
      <c r="K29" s="156"/>
      <c r="L29" s="152"/>
      <c r="M29" s="157"/>
      <c r="N29" s="156"/>
      <c r="O29" s="103"/>
      <c r="P29" s="153"/>
      <c r="Q29" s="153"/>
      <c r="R29" s="158"/>
      <c r="S29" s="159"/>
      <c r="T29" s="159"/>
      <c r="U29" s="333">
        <f>SUM(R29:T29)</f>
        <v>0</v>
      </c>
      <c r="V29" s="153"/>
      <c r="W29" s="153"/>
      <c r="X29" s="153"/>
      <c r="Y29" s="103"/>
      <c r="Z29" s="160"/>
      <c r="AA29" s="157"/>
      <c r="AB29" s="66"/>
    </row>
    <row r="30" spans="1:28" ht="12.75">
      <c r="A30" s="152"/>
      <c r="B30" s="330">
        <f t="shared" si="0"/>
      </c>
      <c r="C30" s="331">
        <f>IF(ISERROR(VLOOKUP(A30,ChallanDatabase,14)),"",VLOOKUP(A30,ChallanDatabase,14))</f>
      </c>
      <c r="D30" s="297">
        <f>IF(ISERROR(VLOOKUP(A30,ChallanDatabase,16)),"",VLOOKUP(A30,ChallanDatabase,16))</f>
      </c>
      <c r="E30" s="332">
        <f>IF(ISERROR(VLOOKUP(A30,ChallanDatabase,2)),"",VLOOKUP(A30,ChallanDatabase,2))</f>
      </c>
      <c r="F30" s="333">
        <f>IF(ISERROR(VLOOKUP(A30,ChallanDatabaseTotal,20)),"",IF(VLOOKUP(A30,ChallanDatabaseTotal,20)=0,"",VLOOKUP(A30,ChallanDatabaseTotal,20)))</f>
      </c>
      <c r="G30" s="333">
        <f>IF(ISERROR(VLOOKUP(A30,ChallanDatabase,18)),"",IF(VLOOKUP(A30,ChallanDatabase,18)=0,"",VLOOKUP(A30,ChallanDatabase,18)))</f>
      </c>
      <c r="H30" s="333">
        <f>IF(ISERROR(VLOOKUP(A30,ChallanDatabase,19)),"",IF(VLOOKUP(A30,ChallanDatabase,19)=0,"",VLOOKUP(A30,ChallanDatabase,19)))</f>
      </c>
      <c r="I30" s="333">
        <f>SUM(F30:H30)</f>
        <v>0</v>
      </c>
      <c r="J30" s="155"/>
      <c r="K30" s="156"/>
      <c r="L30" s="152"/>
      <c r="M30" s="157"/>
      <c r="N30" s="156"/>
      <c r="O30" s="103"/>
      <c r="P30" s="153"/>
      <c r="Q30" s="153"/>
      <c r="R30" s="158"/>
      <c r="S30" s="159"/>
      <c r="T30" s="159"/>
      <c r="U30" s="333">
        <f>SUM(R30:T30)</f>
        <v>0</v>
      </c>
      <c r="V30" s="153"/>
      <c r="W30" s="153"/>
      <c r="X30" s="153"/>
      <c r="Y30" s="103"/>
      <c r="Z30" s="160"/>
      <c r="AA30" s="157"/>
      <c r="AB30" s="66"/>
    </row>
    <row r="31" spans="1:28" ht="12.75">
      <c r="A31" s="152"/>
      <c r="B31" s="330">
        <f t="shared" si="0"/>
      </c>
      <c r="C31" s="331">
        <f>IF(ISERROR(VLOOKUP(A31,ChallanDatabase,14)),"",VLOOKUP(A31,ChallanDatabase,14))</f>
      </c>
      <c r="D31" s="297">
        <f>IF(ISERROR(VLOOKUP(A31,ChallanDatabase,16)),"",VLOOKUP(A31,ChallanDatabase,16))</f>
      </c>
      <c r="E31" s="332">
        <f>IF(ISERROR(VLOOKUP(A31,ChallanDatabase,2)),"",VLOOKUP(A31,ChallanDatabase,2))</f>
      </c>
      <c r="F31" s="333">
        <f>IF(ISERROR(VLOOKUP(A31,ChallanDatabaseTotal,20)),"",IF(VLOOKUP(A31,ChallanDatabaseTotal,20)=0,"",VLOOKUP(A31,ChallanDatabaseTotal,20)))</f>
      </c>
      <c r="G31" s="333">
        <f>IF(ISERROR(VLOOKUP(A31,ChallanDatabase,18)),"",IF(VLOOKUP(A31,ChallanDatabase,18)=0,"",VLOOKUP(A31,ChallanDatabase,18)))</f>
      </c>
      <c r="H31" s="333">
        <f>IF(ISERROR(VLOOKUP(A31,ChallanDatabase,19)),"",IF(VLOOKUP(A31,ChallanDatabase,19)=0,"",VLOOKUP(A31,ChallanDatabase,19)))</f>
      </c>
      <c r="I31" s="333">
        <f>SUM(F31:H31)</f>
        <v>0</v>
      </c>
      <c r="J31" s="155"/>
      <c r="K31" s="156"/>
      <c r="L31" s="152"/>
      <c r="M31" s="157"/>
      <c r="N31" s="156"/>
      <c r="O31" s="103"/>
      <c r="P31" s="153"/>
      <c r="Q31" s="153"/>
      <c r="R31" s="158"/>
      <c r="S31" s="159"/>
      <c r="T31" s="159"/>
      <c r="U31" s="333">
        <f>SUM(R31:T31)</f>
        <v>0</v>
      </c>
      <c r="V31" s="153"/>
      <c r="W31" s="153"/>
      <c r="X31" s="153"/>
      <c r="Y31" s="103"/>
      <c r="Z31" s="160"/>
      <c r="AA31" s="157"/>
      <c r="AB31" s="66"/>
    </row>
    <row r="32" spans="1:28" ht="12.75">
      <c r="A32" s="152"/>
      <c r="B32" s="330">
        <f t="shared" si="0"/>
      </c>
      <c r="C32" s="331">
        <f>IF(ISERROR(VLOOKUP(A32,ChallanDatabase,14)),"",VLOOKUP(A32,ChallanDatabase,14))</f>
      </c>
      <c r="D32" s="297">
        <f>IF(ISERROR(VLOOKUP(A32,ChallanDatabase,16)),"",VLOOKUP(A32,ChallanDatabase,16))</f>
      </c>
      <c r="E32" s="332">
        <f>IF(ISERROR(VLOOKUP(A32,ChallanDatabase,2)),"",VLOOKUP(A32,ChallanDatabase,2))</f>
      </c>
      <c r="F32" s="333">
        <f>IF(ISERROR(VLOOKUP(A32,ChallanDatabaseTotal,20)),"",IF(VLOOKUP(A32,ChallanDatabaseTotal,20)=0,"",VLOOKUP(A32,ChallanDatabaseTotal,20)))</f>
      </c>
      <c r="G32" s="333">
        <f>IF(ISERROR(VLOOKUP(A32,ChallanDatabase,18)),"",IF(VLOOKUP(A32,ChallanDatabase,18)=0,"",VLOOKUP(A32,ChallanDatabase,18)))</f>
      </c>
      <c r="H32" s="333">
        <f>IF(ISERROR(VLOOKUP(A32,ChallanDatabase,19)),"",IF(VLOOKUP(A32,ChallanDatabase,19)=0,"",VLOOKUP(A32,ChallanDatabase,19)))</f>
      </c>
      <c r="I32" s="333">
        <f>SUM(F32:H32)</f>
        <v>0</v>
      </c>
      <c r="J32" s="155"/>
      <c r="K32" s="156"/>
      <c r="L32" s="152"/>
      <c r="M32" s="157"/>
      <c r="N32" s="156"/>
      <c r="O32" s="103"/>
      <c r="P32" s="153"/>
      <c r="Q32" s="153"/>
      <c r="R32" s="158"/>
      <c r="S32" s="159"/>
      <c r="T32" s="159"/>
      <c r="U32" s="333">
        <f>SUM(R32:T32)</f>
        <v>0</v>
      </c>
      <c r="V32" s="153"/>
      <c r="W32" s="153"/>
      <c r="X32" s="153"/>
      <c r="Y32" s="103"/>
      <c r="Z32" s="160"/>
      <c r="AA32" s="157"/>
      <c r="AB32" s="66"/>
    </row>
    <row r="33" spans="1:28" ht="12.75">
      <c r="A33" s="152"/>
      <c r="B33" s="330">
        <f t="shared" si="0"/>
      </c>
      <c r="C33" s="331">
        <f>IF(ISERROR(VLOOKUP(A33,ChallanDatabase,14)),"",VLOOKUP(A33,ChallanDatabase,14))</f>
      </c>
      <c r="D33" s="297">
        <f>IF(ISERROR(VLOOKUP(A33,ChallanDatabase,16)),"",VLOOKUP(A33,ChallanDatabase,16))</f>
      </c>
      <c r="E33" s="332">
        <f>IF(ISERROR(VLOOKUP(A33,ChallanDatabase,2)),"",VLOOKUP(A33,ChallanDatabase,2))</f>
      </c>
      <c r="F33" s="333">
        <f>IF(ISERROR(VLOOKUP(A33,ChallanDatabaseTotal,20)),"",IF(VLOOKUP(A33,ChallanDatabaseTotal,20)=0,"",VLOOKUP(A33,ChallanDatabaseTotal,20)))</f>
      </c>
      <c r="G33" s="333">
        <f>IF(ISERROR(VLOOKUP(A33,ChallanDatabase,18)),"",IF(VLOOKUP(A33,ChallanDatabase,18)=0,"",VLOOKUP(A33,ChallanDatabase,18)))</f>
      </c>
      <c r="H33" s="333">
        <f>IF(ISERROR(VLOOKUP(A33,ChallanDatabase,19)),"",IF(VLOOKUP(A33,ChallanDatabase,19)=0,"",VLOOKUP(A33,ChallanDatabase,19)))</f>
      </c>
      <c r="I33" s="333">
        <f>SUM(F33:H33)</f>
        <v>0</v>
      </c>
      <c r="J33" s="155"/>
      <c r="K33" s="156"/>
      <c r="L33" s="152"/>
      <c r="M33" s="157"/>
      <c r="N33" s="156"/>
      <c r="O33" s="103"/>
      <c r="P33" s="153"/>
      <c r="Q33" s="153"/>
      <c r="R33" s="158"/>
      <c r="S33" s="159"/>
      <c r="T33" s="159"/>
      <c r="U33" s="333">
        <f>SUM(R33:T33)</f>
        <v>0</v>
      </c>
      <c r="V33" s="153"/>
      <c r="W33" s="153"/>
      <c r="X33" s="153"/>
      <c r="Y33" s="103"/>
      <c r="Z33" s="160"/>
      <c r="AA33" s="157"/>
      <c r="AB33" s="66"/>
    </row>
    <row r="34" spans="1:28" ht="12.75">
      <c r="A34" s="152"/>
      <c r="B34" s="330">
        <f t="shared" si="0"/>
      </c>
      <c r="C34" s="331">
        <f>IF(ISERROR(VLOOKUP(A34,ChallanDatabase,14)),"",VLOOKUP(A34,ChallanDatabase,14))</f>
      </c>
      <c r="D34" s="297">
        <f>IF(ISERROR(VLOOKUP(A34,ChallanDatabase,16)),"",VLOOKUP(A34,ChallanDatabase,16))</f>
      </c>
      <c r="E34" s="332">
        <f>IF(ISERROR(VLOOKUP(A34,ChallanDatabase,2)),"",VLOOKUP(A34,ChallanDatabase,2))</f>
      </c>
      <c r="F34" s="333">
        <f>IF(ISERROR(VLOOKUP(A34,ChallanDatabaseTotal,20)),"",IF(VLOOKUP(A34,ChallanDatabaseTotal,20)=0,"",VLOOKUP(A34,ChallanDatabaseTotal,20)))</f>
      </c>
      <c r="G34" s="333">
        <f>IF(ISERROR(VLOOKUP(A34,ChallanDatabase,18)),"",IF(VLOOKUP(A34,ChallanDatabase,18)=0,"",VLOOKUP(A34,ChallanDatabase,18)))</f>
      </c>
      <c r="H34" s="333">
        <f>IF(ISERROR(VLOOKUP(A34,ChallanDatabase,19)),"",IF(VLOOKUP(A34,ChallanDatabase,19)=0,"",VLOOKUP(A34,ChallanDatabase,19)))</f>
      </c>
      <c r="I34" s="333">
        <f>SUM(F34:H34)</f>
        <v>0</v>
      </c>
      <c r="J34" s="155"/>
      <c r="K34" s="156"/>
      <c r="L34" s="152"/>
      <c r="M34" s="157"/>
      <c r="N34" s="156"/>
      <c r="O34" s="103"/>
      <c r="P34" s="153"/>
      <c r="Q34" s="153"/>
      <c r="R34" s="158"/>
      <c r="S34" s="159"/>
      <c r="T34" s="159"/>
      <c r="U34" s="333">
        <f>SUM(R34:T34)</f>
        <v>0</v>
      </c>
      <c r="V34" s="153"/>
      <c r="W34" s="153"/>
      <c r="X34" s="153"/>
      <c r="Y34" s="103"/>
      <c r="Z34" s="160"/>
      <c r="AA34" s="157"/>
      <c r="AB34" s="66"/>
    </row>
    <row r="35" spans="1:28" ht="12.75">
      <c r="A35" s="152"/>
      <c r="B35" s="330">
        <f t="shared" si="0"/>
      </c>
      <c r="C35" s="331">
        <f>IF(ISERROR(VLOOKUP(A35,ChallanDatabase,14)),"",VLOOKUP(A35,ChallanDatabase,14))</f>
      </c>
      <c r="D35" s="297">
        <f>IF(ISERROR(VLOOKUP(A35,ChallanDatabase,16)),"",VLOOKUP(A35,ChallanDatabase,16))</f>
      </c>
      <c r="E35" s="332">
        <f>IF(ISERROR(VLOOKUP(A35,ChallanDatabase,2)),"",VLOOKUP(A35,ChallanDatabase,2))</f>
      </c>
      <c r="F35" s="333">
        <f>IF(ISERROR(VLOOKUP(A35,ChallanDatabaseTotal,20)),"",IF(VLOOKUP(A35,ChallanDatabaseTotal,20)=0,"",VLOOKUP(A35,ChallanDatabaseTotal,20)))</f>
      </c>
      <c r="G35" s="333">
        <f>IF(ISERROR(VLOOKUP(A35,ChallanDatabase,18)),"",IF(VLOOKUP(A35,ChallanDatabase,18)=0,"",VLOOKUP(A35,ChallanDatabase,18)))</f>
      </c>
      <c r="H35" s="333">
        <f>IF(ISERROR(VLOOKUP(A35,ChallanDatabase,19)),"",IF(VLOOKUP(A35,ChallanDatabase,19)=0,"",VLOOKUP(A35,ChallanDatabase,19)))</f>
      </c>
      <c r="I35" s="333">
        <f>SUM(F35:H35)</f>
        <v>0</v>
      </c>
      <c r="J35" s="155"/>
      <c r="K35" s="156"/>
      <c r="L35" s="152"/>
      <c r="M35" s="157"/>
      <c r="N35" s="156"/>
      <c r="O35" s="103"/>
      <c r="P35" s="153"/>
      <c r="Q35" s="153"/>
      <c r="R35" s="158"/>
      <c r="S35" s="159"/>
      <c r="T35" s="159"/>
      <c r="U35" s="333">
        <f>SUM(R35:T35)</f>
        <v>0</v>
      </c>
      <c r="V35" s="153"/>
      <c r="W35" s="153"/>
      <c r="X35" s="153"/>
      <c r="Y35" s="103"/>
      <c r="Z35" s="160"/>
      <c r="AA35" s="157"/>
      <c r="AB35" s="66"/>
    </row>
    <row r="36" spans="1:28" ht="12.75">
      <c r="A36" s="152"/>
      <c r="B36" s="330">
        <f t="shared" si="0"/>
      </c>
      <c r="C36" s="331">
        <f>IF(ISERROR(VLOOKUP(A36,ChallanDatabase,14)),"",VLOOKUP(A36,ChallanDatabase,14))</f>
      </c>
      <c r="D36" s="297">
        <f>IF(ISERROR(VLOOKUP(A36,ChallanDatabase,16)),"",VLOOKUP(A36,ChallanDatabase,16))</f>
      </c>
      <c r="E36" s="332">
        <f>IF(ISERROR(VLOOKUP(A36,ChallanDatabase,2)),"",VLOOKUP(A36,ChallanDatabase,2))</f>
      </c>
      <c r="F36" s="333">
        <f>IF(ISERROR(VLOOKUP(A36,ChallanDatabaseTotal,20)),"",IF(VLOOKUP(A36,ChallanDatabaseTotal,20)=0,"",VLOOKUP(A36,ChallanDatabaseTotal,20)))</f>
      </c>
      <c r="G36" s="333">
        <f>IF(ISERROR(VLOOKUP(A36,ChallanDatabase,18)),"",IF(VLOOKUP(A36,ChallanDatabase,18)=0,"",VLOOKUP(A36,ChallanDatabase,18)))</f>
      </c>
      <c r="H36" s="333">
        <f>IF(ISERROR(VLOOKUP(A36,ChallanDatabase,19)),"",IF(VLOOKUP(A36,ChallanDatabase,19)=0,"",VLOOKUP(A36,ChallanDatabase,19)))</f>
      </c>
      <c r="I36" s="333">
        <f>SUM(F36:H36)</f>
        <v>0</v>
      </c>
      <c r="J36" s="155"/>
      <c r="K36" s="156"/>
      <c r="L36" s="152"/>
      <c r="M36" s="157"/>
      <c r="N36" s="156"/>
      <c r="O36" s="103"/>
      <c r="P36" s="153"/>
      <c r="Q36" s="153"/>
      <c r="R36" s="158"/>
      <c r="S36" s="159"/>
      <c r="T36" s="159"/>
      <c r="U36" s="333">
        <f>SUM(R36:T36)</f>
        <v>0</v>
      </c>
      <c r="V36" s="153"/>
      <c r="W36" s="153"/>
      <c r="X36" s="153"/>
      <c r="Y36" s="103"/>
      <c r="Z36" s="160"/>
      <c r="AA36" s="157"/>
      <c r="AB36" s="66"/>
    </row>
    <row r="37" spans="1:28" ht="12.75">
      <c r="A37" s="152"/>
      <c r="B37" s="330">
        <f t="shared" si="0"/>
      </c>
      <c r="C37" s="331">
        <f>IF(ISERROR(VLOOKUP(A37,ChallanDatabase,14)),"",VLOOKUP(A37,ChallanDatabase,14))</f>
      </c>
      <c r="D37" s="297">
        <f>IF(ISERROR(VLOOKUP(A37,ChallanDatabase,16)),"",VLOOKUP(A37,ChallanDatabase,16))</f>
      </c>
      <c r="E37" s="332">
        <f>IF(ISERROR(VLOOKUP(A37,ChallanDatabase,2)),"",VLOOKUP(A37,ChallanDatabase,2))</f>
      </c>
      <c r="F37" s="333">
        <f>IF(ISERROR(VLOOKUP(A37,ChallanDatabaseTotal,20)),"",IF(VLOOKUP(A37,ChallanDatabaseTotal,20)=0,"",VLOOKUP(A37,ChallanDatabaseTotal,20)))</f>
      </c>
      <c r="G37" s="333">
        <f>IF(ISERROR(VLOOKUP(A37,ChallanDatabase,18)),"",IF(VLOOKUP(A37,ChallanDatabase,18)=0,"",VLOOKUP(A37,ChallanDatabase,18)))</f>
      </c>
      <c r="H37" s="333">
        <f>IF(ISERROR(VLOOKUP(A37,ChallanDatabase,19)),"",IF(VLOOKUP(A37,ChallanDatabase,19)=0,"",VLOOKUP(A37,ChallanDatabase,19)))</f>
      </c>
      <c r="I37" s="333">
        <f>SUM(F37:H37)</f>
        <v>0</v>
      </c>
      <c r="J37" s="155"/>
      <c r="K37" s="156"/>
      <c r="L37" s="152"/>
      <c r="M37" s="157"/>
      <c r="N37" s="156"/>
      <c r="O37" s="103"/>
      <c r="P37" s="153"/>
      <c r="Q37" s="153"/>
      <c r="R37" s="158"/>
      <c r="S37" s="159"/>
      <c r="T37" s="159"/>
      <c r="U37" s="333">
        <f>SUM(R37:T37)</f>
        <v>0</v>
      </c>
      <c r="V37" s="153"/>
      <c r="W37" s="153"/>
      <c r="X37" s="153"/>
      <c r="Y37" s="103"/>
      <c r="Z37" s="160"/>
      <c r="AA37" s="157"/>
      <c r="AB37" s="66"/>
    </row>
    <row r="38" spans="1:28" s="112" customFormat="1" ht="12.75">
      <c r="A38" s="152"/>
      <c r="B38" s="330">
        <f t="shared" si="0"/>
      </c>
      <c r="C38" s="331">
        <f>IF(ISERROR(VLOOKUP(A38,ChallanDatabase,14)),"",VLOOKUP(A38,ChallanDatabase,14))</f>
      </c>
      <c r="D38" s="297">
        <f>IF(ISERROR(VLOOKUP(A38,ChallanDatabase,16)),"",VLOOKUP(A38,ChallanDatabase,16))</f>
      </c>
      <c r="E38" s="332">
        <f>IF(ISERROR(VLOOKUP(A38,ChallanDatabase,2)),"",VLOOKUP(A38,ChallanDatabase,2))</f>
      </c>
      <c r="F38" s="333">
        <f>IF(ISERROR(VLOOKUP(A38,ChallanDatabaseTotal,20)),"",IF(VLOOKUP(A38,ChallanDatabaseTotal,20)=0,"",VLOOKUP(A38,ChallanDatabaseTotal,20)))</f>
      </c>
      <c r="G38" s="333">
        <f>IF(ISERROR(VLOOKUP(A38,ChallanDatabase,18)),"",IF(VLOOKUP(A38,ChallanDatabase,18)=0,"",VLOOKUP(A38,ChallanDatabase,18)))</f>
      </c>
      <c r="H38" s="333">
        <f>IF(ISERROR(VLOOKUP(A38,ChallanDatabase,19)),"",IF(VLOOKUP(A38,ChallanDatabase,19)=0,"",VLOOKUP(A38,ChallanDatabase,19)))</f>
      </c>
      <c r="I38" s="333">
        <f>SUM(F38:H38)</f>
        <v>0</v>
      </c>
      <c r="J38" s="155"/>
      <c r="K38" s="156"/>
      <c r="L38" s="152"/>
      <c r="M38" s="157"/>
      <c r="N38" s="156"/>
      <c r="O38" s="103"/>
      <c r="P38" s="153"/>
      <c r="Q38" s="153"/>
      <c r="R38" s="158"/>
      <c r="S38" s="159"/>
      <c r="T38" s="159"/>
      <c r="U38" s="333">
        <f>SUM(R38:T38)</f>
        <v>0</v>
      </c>
      <c r="V38" s="153"/>
      <c r="W38" s="153"/>
      <c r="X38" s="153"/>
      <c r="Y38" s="103"/>
      <c r="Z38" s="160"/>
      <c r="AA38" s="157"/>
      <c r="AB38" s="66"/>
    </row>
    <row r="39" spans="1:28" s="112" customFormat="1" ht="12.75">
      <c r="A39" s="152"/>
      <c r="B39" s="330">
        <f t="shared" si="0"/>
      </c>
      <c r="C39" s="331">
        <f>IF(ISERROR(VLOOKUP(A39,ChallanDatabase,14)),"",VLOOKUP(A39,ChallanDatabase,14))</f>
      </c>
      <c r="D39" s="297">
        <f>IF(ISERROR(VLOOKUP(A39,ChallanDatabase,16)),"",VLOOKUP(A39,ChallanDatabase,16))</f>
      </c>
      <c r="E39" s="332">
        <f>IF(ISERROR(VLOOKUP(A39,ChallanDatabase,2)),"",VLOOKUP(A39,ChallanDatabase,2))</f>
      </c>
      <c r="F39" s="333">
        <f>IF(ISERROR(VLOOKUP(A39,ChallanDatabaseTotal,20)),"",IF(VLOOKUP(A39,ChallanDatabaseTotal,20)=0,"",VLOOKUP(A39,ChallanDatabaseTotal,20)))</f>
      </c>
      <c r="G39" s="333">
        <f>IF(ISERROR(VLOOKUP(A39,ChallanDatabase,18)),"",IF(VLOOKUP(A39,ChallanDatabase,18)=0,"",VLOOKUP(A39,ChallanDatabase,18)))</f>
      </c>
      <c r="H39" s="333">
        <f>IF(ISERROR(VLOOKUP(A39,ChallanDatabase,19)),"",IF(VLOOKUP(A39,ChallanDatabase,19)=0,"",VLOOKUP(A39,ChallanDatabase,19)))</f>
      </c>
      <c r="I39" s="333">
        <f>SUM(F39:H39)</f>
        <v>0</v>
      </c>
      <c r="J39" s="155"/>
      <c r="K39" s="156"/>
      <c r="L39" s="152"/>
      <c r="M39" s="157"/>
      <c r="N39" s="156"/>
      <c r="O39" s="103"/>
      <c r="P39" s="153"/>
      <c r="Q39" s="153"/>
      <c r="R39" s="158"/>
      <c r="S39" s="159"/>
      <c r="T39" s="159"/>
      <c r="U39" s="333">
        <f>SUM(R39:T39)</f>
        <v>0</v>
      </c>
      <c r="V39" s="153"/>
      <c r="W39" s="153"/>
      <c r="X39" s="153"/>
      <c r="Y39" s="103"/>
      <c r="Z39" s="160"/>
      <c r="AA39" s="157"/>
      <c r="AB39" s="66"/>
    </row>
    <row r="40" spans="1:28" s="112" customFormat="1" ht="12.75">
      <c r="A40" s="152"/>
      <c r="B40" s="330">
        <f t="shared" si="0"/>
      </c>
      <c r="C40" s="331">
        <f>IF(ISERROR(VLOOKUP(A40,ChallanDatabase,14)),"",VLOOKUP(A40,ChallanDatabase,14))</f>
      </c>
      <c r="D40" s="297">
        <f>IF(ISERROR(VLOOKUP(A40,ChallanDatabase,16)),"",VLOOKUP(A40,ChallanDatabase,16))</f>
      </c>
      <c r="E40" s="332">
        <f>IF(ISERROR(VLOOKUP(A40,ChallanDatabase,2)),"",VLOOKUP(A40,ChallanDatabase,2))</f>
      </c>
      <c r="F40" s="333">
        <f>IF(ISERROR(VLOOKUP(A40,ChallanDatabaseTotal,20)),"",IF(VLOOKUP(A40,ChallanDatabaseTotal,20)=0,"",VLOOKUP(A40,ChallanDatabaseTotal,20)))</f>
      </c>
      <c r="G40" s="333">
        <f>IF(ISERROR(VLOOKUP(A40,ChallanDatabase,18)),"",IF(VLOOKUP(A40,ChallanDatabase,18)=0,"",VLOOKUP(A40,ChallanDatabase,18)))</f>
      </c>
      <c r="H40" s="333">
        <f>IF(ISERROR(VLOOKUP(A40,ChallanDatabase,19)),"",IF(VLOOKUP(A40,ChallanDatabase,19)=0,"",VLOOKUP(A40,ChallanDatabase,19)))</f>
      </c>
      <c r="I40" s="333">
        <f>SUM(F40:H40)</f>
        <v>0</v>
      </c>
      <c r="J40" s="155"/>
      <c r="K40" s="156"/>
      <c r="L40" s="152"/>
      <c r="M40" s="157"/>
      <c r="N40" s="156"/>
      <c r="O40" s="103"/>
      <c r="P40" s="153"/>
      <c r="Q40" s="153"/>
      <c r="R40" s="158"/>
      <c r="S40" s="159"/>
      <c r="T40" s="159"/>
      <c r="U40" s="333">
        <f>SUM(R40:T40)</f>
        <v>0</v>
      </c>
      <c r="V40" s="153"/>
      <c r="W40" s="153"/>
      <c r="X40" s="153"/>
      <c r="Y40" s="103"/>
      <c r="Z40" s="160"/>
      <c r="AA40" s="157"/>
      <c r="AB40" s="66"/>
    </row>
    <row r="41" spans="1:28" s="112" customFormat="1" ht="12.75">
      <c r="A41" s="152"/>
      <c r="B41" s="330">
        <f t="shared" si="0"/>
      </c>
      <c r="C41" s="331">
        <f>IF(ISERROR(VLOOKUP(A41,ChallanDatabase,14)),"",VLOOKUP(A41,ChallanDatabase,14))</f>
      </c>
      <c r="D41" s="297">
        <f>IF(ISERROR(VLOOKUP(A41,ChallanDatabase,16)),"",VLOOKUP(A41,ChallanDatabase,16))</f>
      </c>
      <c r="E41" s="332">
        <f>IF(ISERROR(VLOOKUP(A41,ChallanDatabase,2)),"",VLOOKUP(A41,ChallanDatabase,2))</f>
      </c>
      <c r="F41" s="333">
        <f>IF(ISERROR(VLOOKUP(A41,ChallanDatabaseTotal,20)),"",IF(VLOOKUP(A41,ChallanDatabaseTotal,20)=0,"",VLOOKUP(A41,ChallanDatabaseTotal,20)))</f>
      </c>
      <c r="G41" s="333">
        <f>IF(ISERROR(VLOOKUP(A41,ChallanDatabase,18)),"",IF(VLOOKUP(A41,ChallanDatabase,18)=0,"",VLOOKUP(A41,ChallanDatabase,18)))</f>
      </c>
      <c r="H41" s="333">
        <f>IF(ISERROR(VLOOKUP(A41,ChallanDatabase,19)),"",IF(VLOOKUP(A41,ChallanDatabase,19)=0,"",VLOOKUP(A41,ChallanDatabase,19)))</f>
      </c>
      <c r="I41" s="333">
        <f>SUM(F41:H41)</f>
        <v>0</v>
      </c>
      <c r="J41" s="155"/>
      <c r="K41" s="156"/>
      <c r="L41" s="152"/>
      <c r="M41" s="157"/>
      <c r="N41" s="156"/>
      <c r="O41" s="103"/>
      <c r="P41" s="153"/>
      <c r="Q41" s="153"/>
      <c r="R41" s="158"/>
      <c r="S41" s="159"/>
      <c r="T41" s="159"/>
      <c r="U41" s="333">
        <f>SUM(R41:T41)</f>
        <v>0</v>
      </c>
      <c r="V41" s="153"/>
      <c r="W41" s="153"/>
      <c r="X41" s="153"/>
      <c r="Y41" s="103"/>
      <c r="Z41" s="160"/>
      <c r="AA41" s="157"/>
      <c r="AB41" s="66"/>
    </row>
    <row r="42" spans="1:28" s="112" customFormat="1" ht="12.75">
      <c r="A42" s="152"/>
      <c r="B42" s="330">
        <f t="shared" si="0"/>
      </c>
      <c r="C42" s="331">
        <f aca="true" t="shared" si="1" ref="C42:C70">IF(ISERROR(VLOOKUP(A42,ChallanDatabase,14)),"",VLOOKUP(A42,ChallanDatabase,14))</f>
      </c>
      <c r="D42" s="297">
        <f aca="true" t="shared" si="2" ref="D42:D70">IF(ISERROR(VLOOKUP(A42,ChallanDatabase,16)),"",VLOOKUP(A42,ChallanDatabase,16))</f>
      </c>
      <c r="E42" s="332">
        <f aca="true" t="shared" si="3" ref="E42:E70">IF(ISERROR(VLOOKUP(A42,ChallanDatabase,2)),"",VLOOKUP(A42,ChallanDatabase,2))</f>
      </c>
      <c r="F42" s="333">
        <f aca="true" t="shared" si="4" ref="F42:F70">IF(ISERROR(VLOOKUP(A42,ChallanDatabaseTotal,20)),"",IF(VLOOKUP(A42,ChallanDatabaseTotal,20)=0,"",VLOOKUP(A42,ChallanDatabaseTotal,20)))</f>
      </c>
      <c r="G42" s="333">
        <f aca="true" t="shared" si="5" ref="G42:G70">IF(ISERROR(VLOOKUP(A42,ChallanDatabase,18)),"",IF(VLOOKUP(A42,ChallanDatabase,18)=0,"",VLOOKUP(A42,ChallanDatabase,18)))</f>
      </c>
      <c r="H42" s="333">
        <f aca="true" t="shared" si="6" ref="H42:H70">IF(ISERROR(VLOOKUP(A42,ChallanDatabase,19)),"",IF(VLOOKUP(A42,ChallanDatabase,19)=0,"",VLOOKUP(A42,ChallanDatabase,19)))</f>
      </c>
      <c r="I42" s="333">
        <f aca="true" t="shared" si="7" ref="I42:I70">SUM(F42:H42)</f>
        <v>0</v>
      </c>
      <c r="J42" s="155"/>
      <c r="K42" s="156"/>
      <c r="L42" s="152"/>
      <c r="M42" s="157"/>
      <c r="N42" s="156"/>
      <c r="O42" s="103"/>
      <c r="P42" s="153"/>
      <c r="Q42" s="153"/>
      <c r="R42" s="158"/>
      <c r="S42" s="159"/>
      <c r="T42" s="159"/>
      <c r="U42" s="333">
        <f aca="true" t="shared" si="8" ref="U42:U70">SUM(R42:T42)</f>
        <v>0</v>
      </c>
      <c r="V42" s="153"/>
      <c r="W42" s="153"/>
      <c r="X42" s="153"/>
      <c r="Y42" s="103"/>
      <c r="Z42" s="160"/>
      <c r="AA42" s="157"/>
      <c r="AB42" s="66"/>
    </row>
    <row r="43" spans="1:28" s="112" customFormat="1" ht="12.75">
      <c r="A43" s="152"/>
      <c r="B43" s="330">
        <f t="shared" si="0"/>
      </c>
      <c r="C43" s="331">
        <f t="shared" si="1"/>
      </c>
      <c r="D43" s="297">
        <f t="shared" si="2"/>
      </c>
      <c r="E43" s="332">
        <f t="shared" si="3"/>
      </c>
      <c r="F43" s="333">
        <f t="shared" si="4"/>
      </c>
      <c r="G43" s="333">
        <f t="shared" si="5"/>
      </c>
      <c r="H43" s="333">
        <f t="shared" si="6"/>
      </c>
      <c r="I43" s="333">
        <f t="shared" si="7"/>
        <v>0</v>
      </c>
      <c r="J43" s="155"/>
      <c r="K43" s="156"/>
      <c r="L43" s="152"/>
      <c r="M43" s="157"/>
      <c r="N43" s="156"/>
      <c r="O43" s="103"/>
      <c r="P43" s="153"/>
      <c r="Q43" s="153"/>
      <c r="R43" s="158"/>
      <c r="S43" s="159"/>
      <c r="T43" s="159"/>
      <c r="U43" s="333">
        <f t="shared" si="8"/>
        <v>0</v>
      </c>
      <c r="V43" s="153"/>
      <c r="W43" s="153"/>
      <c r="X43" s="153"/>
      <c r="Y43" s="103"/>
      <c r="Z43" s="160"/>
      <c r="AA43" s="157"/>
      <c r="AB43" s="66"/>
    </row>
    <row r="44" spans="1:28" s="112" customFormat="1" ht="12.75">
      <c r="A44" s="152"/>
      <c r="B44" s="330">
        <f t="shared" si="0"/>
      </c>
      <c r="C44" s="331">
        <f t="shared" si="1"/>
      </c>
      <c r="D44" s="297">
        <f t="shared" si="2"/>
      </c>
      <c r="E44" s="332">
        <f t="shared" si="3"/>
      </c>
      <c r="F44" s="333">
        <f t="shared" si="4"/>
      </c>
      <c r="G44" s="333">
        <f t="shared" si="5"/>
      </c>
      <c r="H44" s="333">
        <f t="shared" si="6"/>
      </c>
      <c r="I44" s="333">
        <f t="shared" si="7"/>
        <v>0</v>
      </c>
      <c r="J44" s="155"/>
      <c r="K44" s="156"/>
      <c r="L44" s="152"/>
      <c r="M44" s="157"/>
      <c r="N44" s="156"/>
      <c r="O44" s="103"/>
      <c r="P44" s="153"/>
      <c r="Q44" s="153"/>
      <c r="R44" s="158"/>
      <c r="S44" s="159"/>
      <c r="T44" s="159"/>
      <c r="U44" s="333">
        <f t="shared" si="8"/>
        <v>0</v>
      </c>
      <c r="V44" s="153"/>
      <c r="W44" s="153"/>
      <c r="X44" s="153"/>
      <c r="Y44" s="103"/>
      <c r="Z44" s="160"/>
      <c r="AA44" s="157"/>
      <c r="AB44" s="66"/>
    </row>
    <row r="45" spans="1:28" s="112" customFormat="1" ht="12.75">
      <c r="A45" s="152"/>
      <c r="B45" s="330">
        <f t="shared" si="0"/>
      </c>
      <c r="C45" s="331">
        <f t="shared" si="1"/>
      </c>
      <c r="D45" s="297">
        <f t="shared" si="2"/>
      </c>
      <c r="E45" s="332">
        <f t="shared" si="3"/>
      </c>
      <c r="F45" s="333">
        <f t="shared" si="4"/>
      </c>
      <c r="G45" s="333">
        <f t="shared" si="5"/>
      </c>
      <c r="H45" s="333">
        <f t="shared" si="6"/>
      </c>
      <c r="I45" s="333">
        <f t="shared" si="7"/>
        <v>0</v>
      </c>
      <c r="J45" s="155"/>
      <c r="K45" s="156"/>
      <c r="L45" s="152"/>
      <c r="M45" s="157"/>
      <c r="N45" s="156"/>
      <c r="O45" s="103"/>
      <c r="P45" s="153"/>
      <c r="Q45" s="153"/>
      <c r="R45" s="158"/>
      <c r="S45" s="159"/>
      <c r="T45" s="159"/>
      <c r="U45" s="333">
        <f t="shared" si="8"/>
        <v>0</v>
      </c>
      <c r="V45" s="153"/>
      <c r="W45" s="153"/>
      <c r="X45" s="153"/>
      <c r="Y45" s="103"/>
      <c r="Z45" s="160"/>
      <c r="AA45" s="157"/>
      <c r="AB45" s="66"/>
    </row>
    <row r="46" spans="1:28" ht="12.75">
      <c r="A46" s="152"/>
      <c r="B46" s="330">
        <f t="shared" si="0"/>
      </c>
      <c r="C46" s="331">
        <f t="shared" si="1"/>
      </c>
      <c r="D46" s="297">
        <f t="shared" si="2"/>
      </c>
      <c r="E46" s="332">
        <f t="shared" si="3"/>
      </c>
      <c r="F46" s="333">
        <f t="shared" si="4"/>
      </c>
      <c r="G46" s="333">
        <f t="shared" si="5"/>
      </c>
      <c r="H46" s="333">
        <f t="shared" si="6"/>
      </c>
      <c r="I46" s="333">
        <f t="shared" si="7"/>
        <v>0</v>
      </c>
      <c r="J46" s="155"/>
      <c r="K46" s="156"/>
      <c r="L46" s="152"/>
      <c r="M46" s="157"/>
      <c r="N46" s="156"/>
      <c r="O46" s="103"/>
      <c r="P46" s="153"/>
      <c r="Q46" s="153"/>
      <c r="R46" s="158"/>
      <c r="S46" s="159"/>
      <c r="T46" s="159"/>
      <c r="U46" s="333">
        <f t="shared" si="8"/>
        <v>0</v>
      </c>
      <c r="V46" s="153"/>
      <c r="W46" s="153"/>
      <c r="X46" s="153"/>
      <c r="Y46" s="103"/>
      <c r="Z46" s="160"/>
      <c r="AA46" s="157"/>
      <c r="AB46" s="66"/>
    </row>
    <row r="47" spans="1:28" ht="12.75">
      <c r="A47" s="152"/>
      <c r="B47" s="330">
        <f t="shared" si="0"/>
      </c>
      <c r="C47" s="331">
        <f t="shared" si="1"/>
      </c>
      <c r="D47" s="297">
        <f t="shared" si="2"/>
      </c>
      <c r="E47" s="332">
        <f t="shared" si="3"/>
      </c>
      <c r="F47" s="333">
        <f t="shared" si="4"/>
      </c>
      <c r="G47" s="333">
        <f t="shared" si="5"/>
      </c>
      <c r="H47" s="333">
        <f t="shared" si="6"/>
      </c>
      <c r="I47" s="333">
        <f t="shared" si="7"/>
        <v>0</v>
      </c>
      <c r="J47" s="155"/>
      <c r="K47" s="156"/>
      <c r="L47" s="152"/>
      <c r="M47" s="157"/>
      <c r="N47" s="156"/>
      <c r="O47" s="103"/>
      <c r="P47" s="153"/>
      <c r="Q47" s="153"/>
      <c r="R47" s="158"/>
      <c r="S47" s="159"/>
      <c r="T47" s="159"/>
      <c r="U47" s="333">
        <f t="shared" si="8"/>
        <v>0</v>
      </c>
      <c r="V47" s="153"/>
      <c r="W47" s="153"/>
      <c r="X47" s="153"/>
      <c r="Y47" s="103"/>
      <c r="Z47" s="160"/>
      <c r="AA47" s="157"/>
      <c r="AB47" s="66"/>
    </row>
    <row r="48" spans="1:28" s="112" customFormat="1" ht="12.75">
      <c r="A48" s="152"/>
      <c r="B48" s="330">
        <f t="shared" si="0"/>
      </c>
      <c r="C48" s="331">
        <f t="shared" si="1"/>
      </c>
      <c r="D48" s="297">
        <f t="shared" si="2"/>
      </c>
      <c r="E48" s="332">
        <f t="shared" si="3"/>
      </c>
      <c r="F48" s="333">
        <f t="shared" si="4"/>
      </c>
      <c r="G48" s="333">
        <f t="shared" si="5"/>
      </c>
      <c r="H48" s="333">
        <f t="shared" si="6"/>
      </c>
      <c r="I48" s="333">
        <f t="shared" si="7"/>
        <v>0</v>
      </c>
      <c r="J48" s="155"/>
      <c r="K48" s="156"/>
      <c r="L48" s="152"/>
      <c r="M48" s="157"/>
      <c r="N48" s="156"/>
      <c r="O48" s="103"/>
      <c r="P48" s="153"/>
      <c r="Q48" s="153"/>
      <c r="R48" s="158"/>
      <c r="S48" s="159"/>
      <c r="T48" s="159"/>
      <c r="U48" s="333">
        <f t="shared" si="8"/>
        <v>0</v>
      </c>
      <c r="V48" s="153"/>
      <c r="W48" s="153"/>
      <c r="X48" s="153"/>
      <c r="Y48" s="103"/>
      <c r="Z48" s="160"/>
      <c r="AA48" s="157"/>
      <c r="AB48" s="66"/>
    </row>
    <row r="49" spans="1:28" s="112" customFormat="1" ht="12.75">
      <c r="A49" s="152"/>
      <c r="B49" s="330">
        <f t="shared" si="0"/>
      </c>
      <c r="C49" s="331">
        <f t="shared" si="1"/>
      </c>
      <c r="D49" s="297">
        <f t="shared" si="2"/>
      </c>
      <c r="E49" s="332">
        <f t="shared" si="3"/>
      </c>
      <c r="F49" s="333">
        <f t="shared" si="4"/>
      </c>
      <c r="G49" s="333">
        <f t="shared" si="5"/>
      </c>
      <c r="H49" s="333">
        <f t="shared" si="6"/>
      </c>
      <c r="I49" s="333">
        <f t="shared" si="7"/>
        <v>0</v>
      </c>
      <c r="J49" s="155"/>
      <c r="K49" s="156"/>
      <c r="L49" s="152"/>
      <c r="M49" s="157"/>
      <c r="N49" s="156"/>
      <c r="O49" s="103"/>
      <c r="P49" s="153"/>
      <c r="Q49" s="153"/>
      <c r="R49" s="158"/>
      <c r="S49" s="159"/>
      <c r="T49" s="159"/>
      <c r="U49" s="333">
        <f t="shared" si="8"/>
        <v>0</v>
      </c>
      <c r="V49" s="153"/>
      <c r="W49" s="153"/>
      <c r="X49" s="153"/>
      <c r="Y49" s="103"/>
      <c r="Z49" s="160"/>
      <c r="AA49" s="157"/>
      <c r="AB49" s="66"/>
    </row>
    <row r="50" spans="1:28" s="112" customFormat="1" ht="12.75">
      <c r="A50" s="152"/>
      <c r="B50" s="330">
        <f t="shared" si="0"/>
      </c>
      <c r="C50" s="331">
        <f t="shared" si="1"/>
      </c>
      <c r="D50" s="297">
        <f t="shared" si="2"/>
      </c>
      <c r="E50" s="332">
        <f t="shared" si="3"/>
      </c>
      <c r="F50" s="333">
        <f t="shared" si="4"/>
      </c>
      <c r="G50" s="333">
        <f t="shared" si="5"/>
      </c>
      <c r="H50" s="333">
        <f t="shared" si="6"/>
      </c>
      <c r="I50" s="333">
        <f t="shared" si="7"/>
        <v>0</v>
      </c>
      <c r="J50" s="155"/>
      <c r="K50" s="156"/>
      <c r="L50" s="152"/>
      <c r="M50" s="157"/>
      <c r="N50" s="156"/>
      <c r="O50" s="103"/>
      <c r="P50" s="153"/>
      <c r="Q50" s="153"/>
      <c r="R50" s="158"/>
      <c r="S50" s="159"/>
      <c r="T50" s="159"/>
      <c r="U50" s="333">
        <f t="shared" si="8"/>
        <v>0</v>
      </c>
      <c r="V50" s="153"/>
      <c r="W50" s="153"/>
      <c r="X50" s="153"/>
      <c r="Y50" s="103"/>
      <c r="Z50" s="160"/>
      <c r="AA50" s="157"/>
      <c r="AB50" s="66"/>
    </row>
    <row r="51" spans="1:28" ht="12.75">
      <c r="A51" s="152"/>
      <c r="B51" s="330">
        <f t="shared" si="0"/>
      </c>
      <c r="C51" s="331">
        <f t="shared" si="1"/>
      </c>
      <c r="D51" s="297">
        <f t="shared" si="2"/>
      </c>
      <c r="E51" s="332">
        <f t="shared" si="3"/>
      </c>
      <c r="F51" s="333">
        <f t="shared" si="4"/>
      </c>
      <c r="G51" s="333">
        <f t="shared" si="5"/>
      </c>
      <c r="H51" s="333">
        <f t="shared" si="6"/>
      </c>
      <c r="I51" s="333">
        <f t="shared" si="7"/>
        <v>0</v>
      </c>
      <c r="J51" s="155"/>
      <c r="K51" s="156"/>
      <c r="L51" s="152"/>
      <c r="M51" s="157"/>
      <c r="N51" s="156"/>
      <c r="O51" s="103"/>
      <c r="P51" s="153"/>
      <c r="Q51" s="153"/>
      <c r="R51" s="158"/>
      <c r="S51" s="159"/>
      <c r="T51" s="159"/>
      <c r="U51" s="333">
        <f t="shared" si="8"/>
        <v>0</v>
      </c>
      <c r="V51" s="153"/>
      <c r="W51" s="153"/>
      <c r="X51" s="153"/>
      <c r="Y51" s="103"/>
      <c r="Z51" s="160"/>
      <c r="AA51" s="157"/>
      <c r="AB51" s="66"/>
    </row>
    <row r="52" spans="1:28" ht="12.75">
      <c r="A52" s="152"/>
      <c r="B52" s="330">
        <f t="shared" si="0"/>
      </c>
      <c r="C52" s="331">
        <f t="shared" si="1"/>
      </c>
      <c r="D52" s="297">
        <f t="shared" si="2"/>
      </c>
      <c r="E52" s="332">
        <f t="shared" si="3"/>
      </c>
      <c r="F52" s="333">
        <f t="shared" si="4"/>
      </c>
      <c r="G52" s="333">
        <f t="shared" si="5"/>
      </c>
      <c r="H52" s="333">
        <f t="shared" si="6"/>
      </c>
      <c r="I52" s="333">
        <f t="shared" si="7"/>
        <v>0</v>
      </c>
      <c r="J52" s="155"/>
      <c r="K52" s="156"/>
      <c r="L52" s="152"/>
      <c r="M52" s="157"/>
      <c r="N52" s="156"/>
      <c r="O52" s="103"/>
      <c r="P52" s="153"/>
      <c r="Q52" s="153"/>
      <c r="R52" s="158"/>
      <c r="S52" s="159"/>
      <c r="T52" s="159"/>
      <c r="U52" s="333">
        <f t="shared" si="8"/>
        <v>0</v>
      </c>
      <c r="V52" s="153"/>
      <c r="W52" s="153"/>
      <c r="X52" s="153"/>
      <c r="Y52" s="103"/>
      <c r="Z52" s="160"/>
      <c r="AA52" s="157"/>
      <c r="AB52" s="66"/>
    </row>
    <row r="53" spans="1:28" ht="12.75">
      <c r="A53" s="152"/>
      <c r="B53" s="330">
        <f t="shared" si="0"/>
      </c>
      <c r="C53" s="331">
        <f t="shared" si="1"/>
      </c>
      <c r="D53" s="297">
        <f t="shared" si="2"/>
      </c>
      <c r="E53" s="332">
        <f t="shared" si="3"/>
      </c>
      <c r="F53" s="333">
        <f t="shared" si="4"/>
      </c>
      <c r="G53" s="333">
        <f t="shared" si="5"/>
      </c>
      <c r="H53" s="333">
        <f t="shared" si="6"/>
      </c>
      <c r="I53" s="333">
        <f t="shared" si="7"/>
        <v>0</v>
      </c>
      <c r="J53" s="155"/>
      <c r="K53" s="156"/>
      <c r="L53" s="152"/>
      <c r="M53" s="157"/>
      <c r="N53" s="156"/>
      <c r="O53" s="103"/>
      <c r="P53" s="153"/>
      <c r="Q53" s="153"/>
      <c r="R53" s="158"/>
      <c r="S53" s="159"/>
      <c r="T53" s="159"/>
      <c r="U53" s="333">
        <f t="shared" si="8"/>
        <v>0</v>
      </c>
      <c r="V53" s="153"/>
      <c r="W53" s="153"/>
      <c r="X53" s="153"/>
      <c r="Y53" s="103"/>
      <c r="Z53" s="160"/>
      <c r="AA53" s="157"/>
      <c r="AB53" s="66"/>
    </row>
    <row r="54" spans="1:28" ht="12.75">
      <c r="A54" s="152"/>
      <c r="B54" s="330">
        <f t="shared" si="0"/>
      </c>
      <c r="C54" s="331">
        <f t="shared" si="1"/>
      </c>
      <c r="D54" s="297">
        <f t="shared" si="2"/>
      </c>
      <c r="E54" s="332">
        <f t="shared" si="3"/>
      </c>
      <c r="F54" s="333">
        <f t="shared" si="4"/>
      </c>
      <c r="G54" s="333">
        <f t="shared" si="5"/>
      </c>
      <c r="H54" s="333">
        <f t="shared" si="6"/>
      </c>
      <c r="I54" s="333">
        <f t="shared" si="7"/>
        <v>0</v>
      </c>
      <c r="J54" s="155"/>
      <c r="K54" s="156"/>
      <c r="L54" s="152"/>
      <c r="M54" s="157"/>
      <c r="N54" s="156"/>
      <c r="O54" s="103"/>
      <c r="P54" s="153"/>
      <c r="Q54" s="153"/>
      <c r="R54" s="158"/>
      <c r="S54" s="159"/>
      <c r="T54" s="159"/>
      <c r="U54" s="333">
        <f t="shared" si="8"/>
        <v>0</v>
      </c>
      <c r="V54" s="153"/>
      <c r="W54" s="153"/>
      <c r="X54" s="153"/>
      <c r="Y54" s="103"/>
      <c r="Z54" s="160"/>
      <c r="AA54" s="157"/>
      <c r="AB54" s="66"/>
    </row>
    <row r="55" spans="1:28" ht="12.75">
      <c r="A55" s="152"/>
      <c r="B55" s="330">
        <f t="shared" si="0"/>
      </c>
      <c r="C55" s="331">
        <f t="shared" si="1"/>
      </c>
      <c r="D55" s="297">
        <f t="shared" si="2"/>
      </c>
      <c r="E55" s="332">
        <f t="shared" si="3"/>
      </c>
      <c r="F55" s="333">
        <f t="shared" si="4"/>
      </c>
      <c r="G55" s="333">
        <f t="shared" si="5"/>
      </c>
      <c r="H55" s="333">
        <f t="shared" si="6"/>
      </c>
      <c r="I55" s="333">
        <f t="shared" si="7"/>
        <v>0</v>
      </c>
      <c r="J55" s="155"/>
      <c r="K55" s="156"/>
      <c r="L55" s="152"/>
      <c r="M55" s="157"/>
      <c r="N55" s="156"/>
      <c r="O55" s="103"/>
      <c r="P55" s="153"/>
      <c r="Q55" s="153"/>
      <c r="R55" s="158"/>
      <c r="S55" s="159"/>
      <c r="T55" s="159"/>
      <c r="U55" s="333">
        <f t="shared" si="8"/>
        <v>0</v>
      </c>
      <c r="V55" s="153"/>
      <c r="W55" s="153"/>
      <c r="X55" s="153"/>
      <c r="Y55" s="103"/>
      <c r="Z55" s="160"/>
      <c r="AA55" s="157"/>
      <c r="AB55" s="66"/>
    </row>
    <row r="56" spans="1:28" ht="12.75">
      <c r="A56" s="152"/>
      <c r="B56" s="330">
        <f t="shared" si="0"/>
      </c>
      <c r="C56" s="331">
        <f t="shared" si="1"/>
      </c>
      <c r="D56" s="297">
        <f t="shared" si="2"/>
      </c>
      <c r="E56" s="332">
        <f t="shared" si="3"/>
      </c>
      <c r="F56" s="333">
        <f t="shared" si="4"/>
      </c>
      <c r="G56" s="333">
        <f t="shared" si="5"/>
      </c>
      <c r="H56" s="333">
        <f t="shared" si="6"/>
      </c>
      <c r="I56" s="333">
        <f t="shared" si="7"/>
        <v>0</v>
      </c>
      <c r="J56" s="155"/>
      <c r="K56" s="156"/>
      <c r="L56" s="152"/>
      <c r="M56" s="157"/>
      <c r="N56" s="156"/>
      <c r="O56" s="103"/>
      <c r="P56" s="153"/>
      <c r="Q56" s="153"/>
      <c r="R56" s="158"/>
      <c r="S56" s="159"/>
      <c r="T56" s="159"/>
      <c r="U56" s="333">
        <f t="shared" si="8"/>
        <v>0</v>
      </c>
      <c r="V56" s="153"/>
      <c r="W56" s="153"/>
      <c r="X56" s="153"/>
      <c r="Y56" s="103"/>
      <c r="Z56" s="160"/>
      <c r="AA56" s="157"/>
      <c r="AB56" s="66"/>
    </row>
    <row r="57" spans="1:28" ht="12.75">
      <c r="A57" s="152"/>
      <c r="B57" s="330">
        <f t="shared" si="0"/>
      </c>
      <c r="C57" s="331">
        <f t="shared" si="1"/>
      </c>
      <c r="D57" s="297">
        <f t="shared" si="2"/>
      </c>
      <c r="E57" s="332">
        <f t="shared" si="3"/>
      </c>
      <c r="F57" s="333">
        <f t="shared" si="4"/>
      </c>
      <c r="G57" s="333">
        <f t="shared" si="5"/>
      </c>
      <c r="H57" s="333">
        <f t="shared" si="6"/>
      </c>
      <c r="I57" s="333">
        <f t="shared" si="7"/>
        <v>0</v>
      </c>
      <c r="J57" s="155"/>
      <c r="K57" s="156"/>
      <c r="L57" s="152"/>
      <c r="M57" s="157"/>
      <c r="N57" s="156"/>
      <c r="O57" s="103"/>
      <c r="P57" s="153"/>
      <c r="Q57" s="153"/>
      <c r="R57" s="158"/>
      <c r="S57" s="159"/>
      <c r="T57" s="159"/>
      <c r="U57" s="333">
        <f t="shared" si="8"/>
        <v>0</v>
      </c>
      <c r="V57" s="153"/>
      <c r="W57" s="153"/>
      <c r="X57" s="153"/>
      <c r="Y57" s="103"/>
      <c r="Z57" s="160"/>
      <c r="AA57" s="157"/>
      <c r="AB57" s="66"/>
    </row>
    <row r="58" spans="1:28" ht="12.75">
      <c r="A58" s="152"/>
      <c r="B58" s="330">
        <f t="shared" si="0"/>
      </c>
      <c r="C58" s="331">
        <f t="shared" si="1"/>
      </c>
      <c r="D58" s="297">
        <f t="shared" si="2"/>
      </c>
      <c r="E58" s="332">
        <f t="shared" si="3"/>
      </c>
      <c r="F58" s="333">
        <f t="shared" si="4"/>
      </c>
      <c r="G58" s="333">
        <f t="shared" si="5"/>
      </c>
      <c r="H58" s="333">
        <f t="shared" si="6"/>
      </c>
      <c r="I58" s="333">
        <f t="shared" si="7"/>
        <v>0</v>
      </c>
      <c r="J58" s="155"/>
      <c r="K58" s="156"/>
      <c r="L58" s="152"/>
      <c r="M58" s="157"/>
      <c r="N58" s="156"/>
      <c r="O58" s="103"/>
      <c r="P58" s="153"/>
      <c r="Q58" s="153"/>
      <c r="R58" s="158"/>
      <c r="S58" s="159"/>
      <c r="T58" s="159"/>
      <c r="U58" s="333">
        <f t="shared" si="8"/>
        <v>0</v>
      </c>
      <c r="V58" s="153"/>
      <c r="W58" s="153"/>
      <c r="X58" s="153"/>
      <c r="Y58" s="103"/>
      <c r="Z58" s="160"/>
      <c r="AA58" s="157"/>
      <c r="AB58" s="66"/>
    </row>
    <row r="59" spans="1:28" ht="12.75">
      <c r="A59" s="152"/>
      <c r="B59" s="330">
        <f t="shared" si="0"/>
      </c>
      <c r="C59" s="331">
        <f t="shared" si="1"/>
      </c>
      <c r="D59" s="297">
        <f t="shared" si="2"/>
      </c>
      <c r="E59" s="332">
        <f t="shared" si="3"/>
      </c>
      <c r="F59" s="333">
        <f t="shared" si="4"/>
      </c>
      <c r="G59" s="333">
        <f t="shared" si="5"/>
      </c>
      <c r="H59" s="333">
        <f t="shared" si="6"/>
      </c>
      <c r="I59" s="333">
        <f t="shared" si="7"/>
        <v>0</v>
      </c>
      <c r="J59" s="155"/>
      <c r="K59" s="156"/>
      <c r="L59" s="152"/>
      <c r="M59" s="157"/>
      <c r="N59" s="156"/>
      <c r="O59" s="103"/>
      <c r="P59" s="153"/>
      <c r="Q59" s="153"/>
      <c r="R59" s="158"/>
      <c r="S59" s="159"/>
      <c r="T59" s="159"/>
      <c r="U59" s="333">
        <f t="shared" si="8"/>
        <v>0</v>
      </c>
      <c r="V59" s="153"/>
      <c r="W59" s="153"/>
      <c r="X59" s="153"/>
      <c r="Y59" s="103"/>
      <c r="Z59" s="160"/>
      <c r="AA59" s="157"/>
      <c r="AB59" s="66"/>
    </row>
    <row r="60" spans="1:28" ht="12.75">
      <c r="A60" s="152"/>
      <c r="B60" s="330">
        <f t="shared" si="0"/>
      </c>
      <c r="C60" s="331">
        <f t="shared" si="1"/>
      </c>
      <c r="D60" s="297">
        <f t="shared" si="2"/>
      </c>
      <c r="E60" s="332">
        <f t="shared" si="3"/>
      </c>
      <c r="F60" s="333">
        <f t="shared" si="4"/>
      </c>
      <c r="G60" s="333">
        <f t="shared" si="5"/>
      </c>
      <c r="H60" s="333">
        <f t="shared" si="6"/>
      </c>
      <c r="I60" s="333">
        <f t="shared" si="7"/>
        <v>0</v>
      </c>
      <c r="J60" s="155"/>
      <c r="K60" s="156"/>
      <c r="L60" s="152"/>
      <c r="M60" s="157"/>
      <c r="N60" s="156"/>
      <c r="O60" s="103"/>
      <c r="P60" s="153"/>
      <c r="Q60" s="153"/>
      <c r="R60" s="158"/>
      <c r="S60" s="159"/>
      <c r="T60" s="159"/>
      <c r="U60" s="333">
        <f t="shared" si="8"/>
        <v>0</v>
      </c>
      <c r="V60" s="153"/>
      <c r="W60" s="153"/>
      <c r="X60" s="153"/>
      <c r="Y60" s="103"/>
      <c r="Z60" s="160"/>
      <c r="AA60" s="157"/>
      <c r="AB60" s="66"/>
    </row>
    <row r="61" spans="1:28" ht="12.75">
      <c r="A61" s="152"/>
      <c r="B61" s="330">
        <f t="shared" si="0"/>
      </c>
      <c r="C61" s="331">
        <f t="shared" si="1"/>
      </c>
      <c r="D61" s="297">
        <f t="shared" si="2"/>
      </c>
      <c r="E61" s="332">
        <f t="shared" si="3"/>
      </c>
      <c r="F61" s="333">
        <f t="shared" si="4"/>
      </c>
      <c r="G61" s="333">
        <f t="shared" si="5"/>
      </c>
      <c r="H61" s="333">
        <f t="shared" si="6"/>
      </c>
      <c r="I61" s="333">
        <f t="shared" si="7"/>
        <v>0</v>
      </c>
      <c r="J61" s="155"/>
      <c r="K61" s="156"/>
      <c r="L61" s="152"/>
      <c r="M61" s="157"/>
      <c r="N61" s="156"/>
      <c r="O61" s="103"/>
      <c r="P61" s="153"/>
      <c r="Q61" s="153"/>
      <c r="R61" s="158"/>
      <c r="S61" s="159"/>
      <c r="T61" s="159"/>
      <c r="U61" s="333">
        <f t="shared" si="8"/>
        <v>0</v>
      </c>
      <c r="V61" s="153"/>
      <c r="W61" s="153"/>
      <c r="X61" s="153"/>
      <c r="Y61" s="103"/>
      <c r="Z61" s="160"/>
      <c r="AA61" s="157"/>
      <c r="AB61" s="66"/>
    </row>
    <row r="62" spans="1:28" ht="12.75">
      <c r="A62" s="152"/>
      <c r="B62" s="330">
        <f t="shared" si="0"/>
      </c>
      <c r="C62" s="331">
        <f t="shared" si="1"/>
      </c>
      <c r="D62" s="297">
        <f t="shared" si="2"/>
      </c>
      <c r="E62" s="332">
        <f t="shared" si="3"/>
      </c>
      <c r="F62" s="333">
        <f t="shared" si="4"/>
      </c>
      <c r="G62" s="333">
        <f t="shared" si="5"/>
      </c>
      <c r="H62" s="333">
        <f t="shared" si="6"/>
      </c>
      <c r="I62" s="333">
        <f t="shared" si="7"/>
        <v>0</v>
      </c>
      <c r="J62" s="155"/>
      <c r="K62" s="156"/>
      <c r="L62" s="152"/>
      <c r="M62" s="157"/>
      <c r="N62" s="156"/>
      <c r="O62" s="103"/>
      <c r="P62" s="153"/>
      <c r="Q62" s="153"/>
      <c r="R62" s="158"/>
      <c r="S62" s="159"/>
      <c r="T62" s="159"/>
      <c r="U62" s="333">
        <f t="shared" si="8"/>
        <v>0</v>
      </c>
      <c r="V62" s="153"/>
      <c r="W62" s="153"/>
      <c r="X62" s="153"/>
      <c r="Y62" s="103"/>
      <c r="Z62" s="160"/>
      <c r="AA62" s="157"/>
      <c r="AB62" s="66"/>
    </row>
    <row r="63" spans="1:28" ht="12.75">
      <c r="A63" s="152"/>
      <c r="B63" s="330">
        <f t="shared" si="0"/>
      </c>
      <c r="C63" s="331">
        <f t="shared" si="1"/>
      </c>
      <c r="D63" s="297">
        <f t="shared" si="2"/>
      </c>
      <c r="E63" s="332">
        <f t="shared" si="3"/>
      </c>
      <c r="F63" s="333">
        <f t="shared" si="4"/>
      </c>
      <c r="G63" s="333">
        <f t="shared" si="5"/>
      </c>
      <c r="H63" s="333">
        <f t="shared" si="6"/>
      </c>
      <c r="I63" s="333">
        <f t="shared" si="7"/>
        <v>0</v>
      </c>
      <c r="J63" s="155"/>
      <c r="K63" s="156"/>
      <c r="L63" s="152"/>
      <c r="M63" s="157"/>
      <c r="N63" s="156"/>
      <c r="O63" s="103"/>
      <c r="P63" s="153"/>
      <c r="Q63" s="153"/>
      <c r="R63" s="158"/>
      <c r="S63" s="159"/>
      <c r="T63" s="159"/>
      <c r="U63" s="333">
        <f t="shared" si="8"/>
        <v>0</v>
      </c>
      <c r="V63" s="153"/>
      <c r="W63" s="153"/>
      <c r="X63" s="153"/>
      <c r="Y63" s="103"/>
      <c r="Z63" s="160"/>
      <c r="AA63" s="157"/>
      <c r="AB63" s="66"/>
    </row>
    <row r="64" spans="1:28" ht="12.75">
      <c r="A64" s="152"/>
      <c r="B64" s="330">
        <f t="shared" si="0"/>
      </c>
      <c r="C64" s="331">
        <f t="shared" si="1"/>
      </c>
      <c r="D64" s="297">
        <f t="shared" si="2"/>
      </c>
      <c r="E64" s="332">
        <f t="shared" si="3"/>
      </c>
      <c r="F64" s="333">
        <f t="shared" si="4"/>
      </c>
      <c r="G64" s="333">
        <f t="shared" si="5"/>
      </c>
      <c r="H64" s="333">
        <f t="shared" si="6"/>
      </c>
      <c r="I64" s="333">
        <f t="shared" si="7"/>
        <v>0</v>
      </c>
      <c r="J64" s="155"/>
      <c r="K64" s="156"/>
      <c r="L64" s="152"/>
      <c r="M64" s="157"/>
      <c r="N64" s="156"/>
      <c r="O64" s="103"/>
      <c r="P64" s="153"/>
      <c r="Q64" s="153"/>
      <c r="R64" s="158"/>
      <c r="S64" s="159"/>
      <c r="T64" s="159"/>
      <c r="U64" s="333">
        <f t="shared" si="8"/>
        <v>0</v>
      </c>
      <c r="V64" s="153"/>
      <c r="W64" s="153"/>
      <c r="X64" s="153"/>
      <c r="Y64" s="103"/>
      <c r="Z64" s="160"/>
      <c r="AA64" s="157"/>
      <c r="AB64" s="66"/>
    </row>
    <row r="65" spans="1:28" ht="12.75">
      <c r="A65" s="152"/>
      <c r="B65" s="330">
        <f t="shared" si="0"/>
      </c>
      <c r="C65" s="331">
        <f t="shared" si="1"/>
      </c>
      <c r="D65" s="297">
        <f t="shared" si="2"/>
      </c>
      <c r="E65" s="332">
        <f t="shared" si="3"/>
      </c>
      <c r="F65" s="333">
        <f t="shared" si="4"/>
      </c>
      <c r="G65" s="333">
        <f t="shared" si="5"/>
      </c>
      <c r="H65" s="333">
        <f t="shared" si="6"/>
      </c>
      <c r="I65" s="333">
        <f t="shared" si="7"/>
        <v>0</v>
      </c>
      <c r="J65" s="155"/>
      <c r="K65" s="156"/>
      <c r="L65" s="152"/>
      <c r="M65" s="157"/>
      <c r="N65" s="156"/>
      <c r="O65" s="103"/>
      <c r="P65" s="153"/>
      <c r="Q65" s="153"/>
      <c r="R65" s="158"/>
      <c r="S65" s="159"/>
      <c r="T65" s="159"/>
      <c r="U65" s="333">
        <f t="shared" si="8"/>
        <v>0</v>
      </c>
      <c r="V65" s="153"/>
      <c r="W65" s="153"/>
      <c r="X65" s="153"/>
      <c r="Y65" s="103"/>
      <c r="Z65" s="160"/>
      <c r="AA65" s="157"/>
      <c r="AB65" s="66"/>
    </row>
    <row r="66" spans="1:28" ht="12.75">
      <c r="A66" s="152"/>
      <c r="B66" s="330">
        <f t="shared" si="0"/>
      </c>
      <c r="C66" s="331">
        <f t="shared" si="1"/>
      </c>
      <c r="D66" s="297">
        <f t="shared" si="2"/>
      </c>
      <c r="E66" s="332">
        <f t="shared" si="3"/>
      </c>
      <c r="F66" s="333">
        <f t="shared" si="4"/>
      </c>
      <c r="G66" s="333">
        <f t="shared" si="5"/>
      </c>
      <c r="H66" s="333">
        <f t="shared" si="6"/>
      </c>
      <c r="I66" s="333">
        <f t="shared" si="7"/>
        <v>0</v>
      </c>
      <c r="J66" s="155"/>
      <c r="K66" s="156"/>
      <c r="L66" s="152"/>
      <c r="M66" s="157"/>
      <c r="N66" s="156"/>
      <c r="O66" s="103"/>
      <c r="P66" s="153"/>
      <c r="Q66" s="153"/>
      <c r="R66" s="158"/>
      <c r="S66" s="159"/>
      <c r="T66" s="159"/>
      <c r="U66" s="333">
        <f t="shared" si="8"/>
        <v>0</v>
      </c>
      <c r="V66" s="153"/>
      <c r="W66" s="153"/>
      <c r="X66" s="153"/>
      <c r="Y66" s="103"/>
      <c r="Z66" s="160"/>
      <c r="AA66" s="157"/>
      <c r="AB66" s="66"/>
    </row>
    <row r="67" spans="1:28" ht="12.75">
      <c r="A67" s="152"/>
      <c r="B67" s="330">
        <f t="shared" si="0"/>
      </c>
      <c r="C67" s="331">
        <f t="shared" si="1"/>
      </c>
      <c r="D67" s="297">
        <f t="shared" si="2"/>
      </c>
      <c r="E67" s="332">
        <f t="shared" si="3"/>
      </c>
      <c r="F67" s="333">
        <f t="shared" si="4"/>
      </c>
      <c r="G67" s="333">
        <f t="shared" si="5"/>
      </c>
      <c r="H67" s="333">
        <f t="shared" si="6"/>
      </c>
      <c r="I67" s="333">
        <f t="shared" si="7"/>
        <v>0</v>
      </c>
      <c r="J67" s="155"/>
      <c r="K67" s="156"/>
      <c r="L67" s="152"/>
      <c r="M67" s="157"/>
      <c r="N67" s="156"/>
      <c r="O67" s="103"/>
      <c r="P67" s="153"/>
      <c r="Q67" s="153"/>
      <c r="R67" s="158"/>
      <c r="S67" s="159"/>
      <c r="T67" s="159"/>
      <c r="U67" s="333">
        <f t="shared" si="8"/>
        <v>0</v>
      </c>
      <c r="V67" s="153"/>
      <c r="W67" s="153"/>
      <c r="X67" s="153"/>
      <c r="Y67" s="103"/>
      <c r="Z67" s="160"/>
      <c r="AA67" s="157"/>
      <c r="AB67" s="66"/>
    </row>
    <row r="68" spans="1:28" s="112" customFormat="1" ht="12.75">
      <c r="A68" s="152"/>
      <c r="B68" s="330">
        <f t="shared" si="0"/>
      </c>
      <c r="C68" s="331">
        <f t="shared" si="1"/>
      </c>
      <c r="D68" s="297">
        <f t="shared" si="2"/>
      </c>
      <c r="E68" s="332">
        <f t="shared" si="3"/>
      </c>
      <c r="F68" s="333">
        <f t="shared" si="4"/>
      </c>
      <c r="G68" s="333">
        <f t="shared" si="5"/>
      </c>
      <c r="H68" s="333">
        <f t="shared" si="6"/>
      </c>
      <c r="I68" s="333">
        <f t="shared" si="7"/>
        <v>0</v>
      </c>
      <c r="J68" s="155"/>
      <c r="K68" s="156"/>
      <c r="L68" s="152"/>
      <c r="M68" s="157"/>
      <c r="N68" s="156"/>
      <c r="O68" s="103"/>
      <c r="P68" s="153"/>
      <c r="Q68" s="153"/>
      <c r="R68" s="158"/>
      <c r="S68" s="159"/>
      <c r="T68" s="159"/>
      <c r="U68" s="333">
        <f t="shared" si="8"/>
        <v>0</v>
      </c>
      <c r="V68" s="153"/>
      <c r="W68" s="153"/>
      <c r="X68" s="153"/>
      <c r="Y68" s="103"/>
      <c r="Z68" s="160"/>
      <c r="AA68" s="157"/>
      <c r="AB68" s="66"/>
    </row>
    <row r="69" spans="1:28" s="112" customFormat="1" ht="12.75">
      <c r="A69" s="152"/>
      <c r="B69" s="330">
        <f t="shared" si="0"/>
      </c>
      <c r="C69" s="331">
        <f t="shared" si="1"/>
      </c>
      <c r="D69" s="297">
        <f t="shared" si="2"/>
      </c>
      <c r="E69" s="332">
        <f t="shared" si="3"/>
      </c>
      <c r="F69" s="333">
        <f t="shared" si="4"/>
      </c>
      <c r="G69" s="333">
        <f t="shared" si="5"/>
      </c>
      <c r="H69" s="333">
        <f t="shared" si="6"/>
      </c>
      <c r="I69" s="333">
        <f t="shared" si="7"/>
        <v>0</v>
      </c>
      <c r="J69" s="155"/>
      <c r="K69" s="156"/>
      <c r="L69" s="152"/>
      <c r="M69" s="157"/>
      <c r="N69" s="156"/>
      <c r="O69" s="103"/>
      <c r="P69" s="153"/>
      <c r="Q69" s="153"/>
      <c r="R69" s="158"/>
      <c r="S69" s="159"/>
      <c r="T69" s="159"/>
      <c r="U69" s="333">
        <f t="shared" si="8"/>
        <v>0</v>
      </c>
      <c r="V69" s="153"/>
      <c r="W69" s="153"/>
      <c r="X69" s="153"/>
      <c r="Y69" s="103"/>
      <c r="Z69" s="160"/>
      <c r="AA69" s="157"/>
      <c r="AB69" s="66"/>
    </row>
    <row r="70" spans="1:28" s="112" customFormat="1" ht="12.75">
      <c r="A70" s="152"/>
      <c r="B70" s="330">
        <f t="shared" si="0"/>
      </c>
      <c r="C70" s="331">
        <f t="shared" si="1"/>
      </c>
      <c r="D70" s="297">
        <f t="shared" si="2"/>
      </c>
      <c r="E70" s="332">
        <f t="shared" si="3"/>
      </c>
      <c r="F70" s="333">
        <f t="shared" si="4"/>
      </c>
      <c r="G70" s="333">
        <f t="shared" si="5"/>
      </c>
      <c r="H70" s="333">
        <f t="shared" si="6"/>
      </c>
      <c r="I70" s="333">
        <f t="shared" si="7"/>
        <v>0</v>
      </c>
      <c r="J70" s="155"/>
      <c r="K70" s="156"/>
      <c r="L70" s="152"/>
      <c r="M70" s="157"/>
      <c r="N70" s="156"/>
      <c r="O70" s="103"/>
      <c r="P70" s="153"/>
      <c r="Q70" s="153"/>
      <c r="R70" s="158"/>
      <c r="S70" s="159"/>
      <c r="T70" s="159"/>
      <c r="U70" s="333">
        <f t="shared" si="8"/>
        <v>0</v>
      </c>
      <c r="V70" s="153"/>
      <c r="W70" s="153"/>
      <c r="X70" s="153"/>
      <c r="Y70" s="103"/>
      <c r="Z70" s="160"/>
      <c r="AA70" s="157"/>
      <c r="AB70" s="66"/>
    </row>
    <row r="71" spans="1:28" s="112" customFormat="1" ht="12.75">
      <c r="A71" s="152"/>
      <c r="B71" s="330">
        <f t="shared" si="0"/>
      </c>
      <c r="C71" s="331">
        <f>IF(ISERROR(VLOOKUP(A71,ChallanDatabase,14)),"",VLOOKUP(A71,ChallanDatabase,14))</f>
      </c>
      <c r="D71" s="297">
        <f>IF(ISERROR(VLOOKUP(A71,ChallanDatabase,16)),"",VLOOKUP(A71,ChallanDatabase,16))</f>
      </c>
      <c r="E71" s="332">
        <f>IF(ISERROR(VLOOKUP(A71,ChallanDatabase,2)),"",VLOOKUP(A71,ChallanDatabase,2))</f>
      </c>
      <c r="F71" s="333">
        <f>IF(ISERROR(VLOOKUP(A71,ChallanDatabaseTotal,20)),"",IF(VLOOKUP(A71,ChallanDatabaseTotal,20)=0,"",VLOOKUP(A71,ChallanDatabaseTotal,20)))</f>
      </c>
      <c r="G71" s="333">
        <f>IF(ISERROR(VLOOKUP(A71,ChallanDatabase,18)),"",IF(VLOOKUP(A71,ChallanDatabase,18)=0,"",VLOOKUP(A71,ChallanDatabase,18)))</f>
      </c>
      <c r="H71" s="333">
        <f>IF(ISERROR(VLOOKUP(A71,ChallanDatabase,19)),"",IF(VLOOKUP(A71,ChallanDatabase,19)=0,"",VLOOKUP(A71,ChallanDatabase,19)))</f>
      </c>
      <c r="I71" s="333">
        <f>SUM(F71:H71)</f>
        <v>0</v>
      </c>
      <c r="J71" s="155"/>
      <c r="K71" s="156"/>
      <c r="L71" s="152"/>
      <c r="M71" s="157"/>
      <c r="N71" s="156"/>
      <c r="O71" s="103"/>
      <c r="P71" s="153"/>
      <c r="Q71" s="153"/>
      <c r="R71" s="158"/>
      <c r="S71" s="159"/>
      <c r="T71" s="159"/>
      <c r="U71" s="333">
        <f>SUM(R71:T71)</f>
        <v>0</v>
      </c>
      <c r="V71" s="153"/>
      <c r="W71" s="153"/>
      <c r="X71" s="153"/>
      <c r="Y71" s="103"/>
      <c r="Z71" s="160"/>
      <c r="AA71" s="157"/>
      <c r="AB71" s="66"/>
    </row>
    <row r="72" spans="1:28" s="112" customFormat="1" ht="12.75">
      <c r="A72" s="152"/>
      <c r="B72" s="330">
        <f t="shared" si="0"/>
      </c>
      <c r="C72" s="331">
        <f aca="true" t="shared" si="9" ref="C72:C100">IF(ISERROR(VLOOKUP(A72,ChallanDatabase,14)),"",VLOOKUP(A72,ChallanDatabase,14))</f>
      </c>
      <c r="D72" s="297">
        <f aca="true" t="shared" si="10" ref="D72:D100">IF(ISERROR(VLOOKUP(A72,ChallanDatabase,16)),"",VLOOKUP(A72,ChallanDatabase,16))</f>
      </c>
      <c r="E72" s="332">
        <f aca="true" t="shared" si="11" ref="E72:E100">IF(ISERROR(VLOOKUP(A72,ChallanDatabase,2)),"",VLOOKUP(A72,ChallanDatabase,2))</f>
      </c>
      <c r="F72" s="333">
        <f aca="true" t="shared" si="12" ref="F72:F100">IF(ISERROR(VLOOKUP(A72,ChallanDatabaseTotal,20)),"",IF(VLOOKUP(A72,ChallanDatabaseTotal,20)=0,"",VLOOKUP(A72,ChallanDatabaseTotal,20)))</f>
      </c>
      <c r="G72" s="333">
        <f aca="true" t="shared" si="13" ref="G72:G100">IF(ISERROR(VLOOKUP(A72,ChallanDatabase,18)),"",IF(VLOOKUP(A72,ChallanDatabase,18)=0,"",VLOOKUP(A72,ChallanDatabase,18)))</f>
      </c>
      <c r="H72" s="333">
        <f aca="true" t="shared" si="14" ref="H72:H100">IF(ISERROR(VLOOKUP(A72,ChallanDatabase,19)),"",IF(VLOOKUP(A72,ChallanDatabase,19)=0,"",VLOOKUP(A72,ChallanDatabase,19)))</f>
      </c>
      <c r="I72" s="333">
        <f aca="true" t="shared" si="15" ref="I72:I100">SUM(F72:H72)</f>
        <v>0</v>
      </c>
      <c r="J72" s="155"/>
      <c r="K72" s="156"/>
      <c r="L72" s="152"/>
      <c r="M72" s="157"/>
      <c r="N72" s="156"/>
      <c r="O72" s="103"/>
      <c r="P72" s="153"/>
      <c r="Q72" s="153"/>
      <c r="R72" s="158"/>
      <c r="S72" s="159"/>
      <c r="T72" s="159"/>
      <c r="U72" s="333">
        <f aca="true" t="shared" si="16" ref="U72:U100">SUM(R72:T72)</f>
        <v>0</v>
      </c>
      <c r="V72" s="153"/>
      <c r="W72" s="153"/>
      <c r="X72" s="153"/>
      <c r="Y72" s="103"/>
      <c r="Z72" s="160"/>
      <c r="AA72" s="157"/>
      <c r="AB72" s="66"/>
    </row>
    <row r="73" spans="1:28" s="112" customFormat="1" ht="12.75">
      <c r="A73" s="152"/>
      <c r="B73" s="330">
        <f t="shared" si="0"/>
      </c>
      <c r="C73" s="331">
        <f t="shared" si="9"/>
      </c>
      <c r="D73" s="297">
        <f t="shared" si="10"/>
      </c>
      <c r="E73" s="332">
        <f t="shared" si="11"/>
      </c>
      <c r="F73" s="333">
        <f t="shared" si="12"/>
      </c>
      <c r="G73" s="333">
        <f t="shared" si="13"/>
      </c>
      <c r="H73" s="333">
        <f t="shared" si="14"/>
      </c>
      <c r="I73" s="333">
        <f t="shared" si="15"/>
        <v>0</v>
      </c>
      <c r="J73" s="155"/>
      <c r="K73" s="156"/>
      <c r="L73" s="152"/>
      <c r="M73" s="157"/>
      <c r="N73" s="156"/>
      <c r="O73" s="103"/>
      <c r="P73" s="153"/>
      <c r="Q73" s="153"/>
      <c r="R73" s="158"/>
      <c r="S73" s="159"/>
      <c r="T73" s="159"/>
      <c r="U73" s="333">
        <f t="shared" si="16"/>
        <v>0</v>
      </c>
      <c r="V73" s="153"/>
      <c r="W73" s="153"/>
      <c r="X73" s="153"/>
      <c r="Y73" s="103"/>
      <c r="Z73" s="160"/>
      <c r="AA73" s="157"/>
      <c r="AB73" s="66"/>
    </row>
    <row r="74" spans="1:28" s="112" customFormat="1" ht="12.75">
      <c r="A74" s="152"/>
      <c r="B74" s="330">
        <f t="shared" si="0"/>
      </c>
      <c r="C74" s="331">
        <f t="shared" si="9"/>
      </c>
      <c r="D74" s="297">
        <f t="shared" si="10"/>
      </c>
      <c r="E74" s="332">
        <f t="shared" si="11"/>
      </c>
      <c r="F74" s="333">
        <f t="shared" si="12"/>
      </c>
      <c r="G74" s="333">
        <f t="shared" si="13"/>
      </c>
      <c r="H74" s="333">
        <f t="shared" si="14"/>
      </c>
      <c r="I74" s="333">
        <f t="shared" si="15"/>
        <v>0</v>
      </c>
      <c r="J74" s="155"/>
      <c r="K74" s="156"/>
      <c r="L74" s="152"/>
      <c r="M74" s="157"/>
      <c r="N74" s="156"/>
      <c r="O74" s="103"/>
      <c r="P74" s="153"/>
      <c r="Q74" s="153"/>
      <c r="R74" s="158"/>
      <c r="S74" s="159"/>
      <c r="T74" s="159"/>
      <c r="U74" s="333">
        <f t="shared" si="16"/>
        <v>0</v>
      </c>
      <c r="V74" s="153"/>
      <c r="W74" s="153"/>
      <c r="X74" s="153"/>
      <c r="Y74" s="103"/>
      <c r="Z74" s="160"/>
      <c r="AA74" s="157"/>
      <c r="AB74" s="66"/>
    </row>
    <row r="75" spans="1:28" s="112" customFormat="1" ht="12.75">
      <c r="A75" s="152"/>
      <c r="B75" s="330">
        <f t="shared" si="0"/>
      </c>
      <c r="C75" s="331">
        <f t="shared" si="9"/>
      </c>
      <c r="D75" s="297">
        <f t="shared" si="10"/>
      </c>
      <c r="E75" s="332">
        <f t="shared" si="11"/>
      </c>
      <c r="F75" s="333">
        <f t="shared" si="12"/>
      </c>
      <c r="G75" s="333">
        <f t="shared" si="13"/>
      </c>
      <c r="H75" s="333">
        <f t="shared" si="14"/>
      </c>
      <c r="I75" s="333">
        <f t="shared" si="15"/>
        <v>0</v>
      </c>
      <c r="J75" s="155"/>
      <c r="K75" s="156"/>
      <c r="L75" s="152"/>
      <c r="M75" s="157"/>
      <c r="N75" s="156"/>
      <c r="O75" s="103"/>
      <c r="P75" s="153"/>
      <c r="Q75" s="153"/>
      <c r="R75" s="158"/>
      <c r="S75" s="159"/>
      <c r="T75" s="159"/>
      <c r="U75" s="333">
        <f t="shared" si="16"/>
        <v>0</v>
      </c>
      <c r="V75" s="153"/>
      <c r="W75" s="153"/>
      <c r="X75" s="153"/>
      <c r="Y75" s="103"/>
      <c r="Z75" s="160"/>
      <c r="AA75" s="157"/>
      <c r="AB75" s="66"/>
    </row>
    <row r="76" spans="1:28" ht="12.75">
      <c r="A76" s="152"/>
      <c r="B76" s="330">
        <f t="shared" si="0"/>
      </c>
      <c r="C76" s="331">
        <f t="shared" si="9"/>
      </c>
      <c r="D76" s="297">
        <f t="shared" si="10"/>
      </c>
      <c r="E76" s="332">
        <f t="shared" si="11"/>
      </c>
      <c r="F76" s="333">
        <f t="shared" si="12"/>
      </c>
      <c r="G76" s="333">
        <f t="shared" si="13"/>
      </c>
      <c r="H76" s="333">
        <f t="shared" si="14"/>
      </c>
      <c r="I76" s="333">
        <f t="shared" si="15"/>
        <v>0</v>
      </c>
      <c r="J76" s="155"/>
      <c r="K76" s="156"/>
      <c r="L76" s="152"/>
      <c r="M76" s="157"/>
      <c r="N76" s="156"/>
      <c r="O76" s="103"/>
      <c r="P76" s="153"/>
      <c r="Q76" s="153"/>
      <c r="R76" s="158"/>
      <c r="S76" s="159"/>
      <c r="T76" s="159"/>
      <c r="U76" s="333">
        <f t="shared" si="16"/>
        <v>0</v>
      </c>
      <c r="V76" s="153"/>
      <c r="W76" s="153"/>
      <c r="X76" s="153"/>
      <c r="Y76" s="103"/>
      <c r="Z76" s="160"/>
      <c r="AA76" s="157"/>
      <c r="AB76" s="66"/>
    </row>
    <row r="77" spans="1:28" ht="12.75">
      <c r="A77" s="152"/>
      <c r="B77" s="330">
        <f t="shared" si="0"/>
      </c>
      <c r="C77" s="331">
        <f t="shared" si="9"/>
      </c>
      <c r="D77" s="297">
        <f t="shared" si="10"/>
      </c>
      <c r="E77" s="332">
        <f t="shared" si="11"/>
      </c>
      <c r="F77" s="333">
        <f t="shared" si="12"/>
      </c>
      <c r="G77" s="333">
        <f t="shared" si="13"/>
      </c>
      <c r="H77" s="333">
        <f t="shared" si="14"/>
      </c>
      <c r="I77" s="333">
        <f t="shared" si="15"/>
        <v>0</v>
      </c>
      <c r="J77" s="155"/>
      <c r="K77" s="156"/>
      <c r="L77" s="152"/>
      <c r="M77" s="157"/>
      <c r="N77" s="156"/>
      <c r="O77" s="103"/>
      <c r="P77" s="153"/>
      <c r="Q77" s="153"/>
      <c r="R77" s="158"/>
      <c r="S77" s="159"/>
      <c r="T77" s="159"/>
      <c r="U77" s="333">
        <f t="shared" si="16"/>
        <v>0</v>
      </c>
      <c r="V77" s="153"/>
      <c r="W77" s="153"/>
      <c r="X77" s="153"/>
      <c r="Y77" s="103"/>
      <c r="Z77" s="160"/>
      <c r="AA77" s="157"/>
      <c r="AB77" s="66"/>
    </row>
    <row r="78" spans="1:28" s="112" customFormat="1" ht="12.75">
      <c r="A78" s="152"/>
      <c r="B78" s="330">
        <f t="shared" si="0"/>
      </c>
      <c r="C78" s="331">
        <f t="shared" si="9"/>
      </c>
      <c r="D78" s="297">
        <f t="shared" si="10"/>
      </c>
      <c r="E78" s="332">
        <f t="shared" si="11"/>
      </c>
      <c r="F78" s="333">
        <f t="shared" si="12"/>
      </c>
      <c r="G78" s="333">
        <f t="shared" si="13"/>
      </c>
      <c r="H78" s="333">
        <f t="shared" si="14"/>
      </c>
      <c r="I78" s="333">
        <f t="shared" si="15"/>
        <v>0</v>
      </c>
      <c r="J78" s="155"/>
      <c r="K78" s="156"/>
      <c r="L78" s="152"/>
      <c r="M78" s="157"/>
      <c r="N78" s="156"/>
      <c r="O78" s="103"/>
      <c r="P78" s="153"/>
      <c r="Q78" s="153"/>
      <c r="R78" s="158"/>
      <c r="S78" s="159"/>
      <c r="T78" s="159"/>
      <c r="U78" s="333">
        <f t="shared" si="16"/>
        <v>0</v>
      </c>
      <c r="V78" s="153"/>
      <c r="W78" s="153"/>
      <c r="X78" s="153"/>
      <c r="Y78" s="103"/>
      <c r="Z78" s="160"/>
      <c r="AA78" s="157"/>
      <c r="AB78" s="66"/>
    </row>
    <row r="79" spans="1:28" s="112" customFormat="1" ht="12.75">
      <c r="A79" s="152"/>
      <c r="B79" s="330">
        <f t="shared" si="0"/>
      </c>
      <c r="C79" s="331">
        <f t="shared" si="9"/>
      </c>
      <c r="D79" s="297">
        <f t="shared" si="10"/>
      </c>
      <c r="E79" s="332">
        <f t="shared" si="11"/>
      </c>
      <c r="F79" s="333">
        <f t="shared" si="12"/>
      </c>
      <c r="G79" s="333">
        <f t="shared" si="13"/>
      </c>
      <c r="H79" s="333">
        <f t="shared" si="14"/>
      </c>
      <c r="I79" s="333">
        <f t="shared" si="15"/>
        <v>0</v>
      </c>
      <c r="J79" s="155"/>
      <c r="K79" s="156"/>
      <c r="L79" s="152"/>
      <c r="M79" s="157"/>
      <c r="N79" s="156"/>
      <c r="O79" s="103"/>
      <c r="P79" s="153"/>
      <c r="Q79" s="153"/>
      <c r="R79" s="158"/>
      <c r="S79" s="159"/>
      <c r="T79" s="159"/>
      <c r="U79" s="333">
        <f t="shared" si="16"/>
        <v>0</v>
      </c>
      <c r="V79" s="153"/>
      <c r="W79" s="153"/>
      <c r="X79" s="153"/>
      <c r="Y79" s="103"/>
      <c r="Z79" s="160"/>
      <c r="AA79" s="157"/>
      <c r="AB79" s="66"/>
    </row>
    <row r="80" spans="1:28" s="112" customFormat="1" ht="12.75">
      <c r="A80" s="152"/>
      <c r="B80" s="330">
        <f t="shared" si="0"/>
      </c>
      <c r="C80" s="331">
        <f t="shared" si="9"/>
      </c>
      <c r="D80" s="297">
        <f t="shared" si="10"/>
      </c>
      <c r="E80" s="332">
        <f t="shared" si="11"/>
      </c>
      <c r="F80" s="333">
        <f t="shared" si="12"/>
      </c>
      <c r="G80" s="333">
        <f t="shared" si="13"/>
      </c>
      <c r="H80" s="333">
        <f t="shared" si="14"/>
      </c>
      <c r="I80" s="333">
        <f t="shared" si="15"/>
        <v>0</v>
      </c>
      <c r="J80" s="155"/>
      <c r="K80" s="156"/>
      <c r="L80" s="152"/>
      <c r="M80" s="157"/>
      <c r="N80" s="156"/>
      <c r="O80" s="103"/>
      <c r="P80" s="153"/>
      <c r="Q80" s="153"/>
      <c r="R80" s="158"/>
      <c r="S80" s="159"/>
      <c r="T80" s="159"/>
      <c r="U80" s="333">
        <f t="shared" si="16"/>
        <v>0</v>
      </c>
      <c r="V80" s="153"/>
      <c r="W80" s="153"/>
      <c r="X80" s="153"/>
      <c r="Y80" s="103"/>
      <c r="Z80" s="160"/>
      <c r="AA80" s="157"/>
      <c r="AB80" s="66"/>
    </row>
    <row r="81" spans="1:28" ht="12.75">
      <c r="A81" s="152"/>
      <c r="B81" s="330">
        <f t="shared" si="0"/>
      </c>
      <c r="C81" s="331">
        <f t="shared" si="9"/>
      </c>
      <c r="D81" s="297">
        <f t="shared" si="10"/>
      </c>
      <c r="E81" s="332">
        <f t="shared" si="11"/>
      </c>
      <c r="F81" s="333">
        <f t="shared" si="12"/>
      </c>
      <c r="G81" s="333">
        <f t="shared" si="13"/>
      </c>
      <c r="H81" s="333">
        <f t="shared" si="14"/>
      </c>
      <c r="I81" s="333">
        <f t="shared" si="15"/>
        <v>0</v>
      </c>
      <c r="J81" s="155"/>
      <c r="K81" s="156"/>
      <c r="L81" s="152"/>
      <c r="M81" s="157"/>
      <c r="N81" s="156"/>
      <c r="O81" s="103"/>
      <c r="P81" s="153"/>
      <c r="Q81" s="153"/>
      <c r="R81" s="158"/>
      <c r="S81" s="159"/>
      <c r="T81" s="159"/>
      <c r="U81" s="333">
        <f t="shared" si="16"/>
        <v>0</v>
      </c>
      <c r="V81" s="153"/>
      <c r="W81" s="153"/>
      <c r="X81" s="153"/>
      <c r="Y81" s="103"/>
      <c r="Z81" s="160"/>
      <c r="AA81" s="157"/>
      <c r="AB81" s="66"/>
    </row>
    <row r="82" spans="1:28" ht="12.75">
      <c r="A82" s="152"/>
      <c r="B82" s="330">
        <f t="shared" si="0"/>
      </c>
      <c r="C82" s="331">
        <f t="shared" si="9"/>
      </c>
      <c r="D82" s="297">
        <f t="shared" si="10"/>
      </c>
      <c r="E82" s="332">
        <f t="shared" si="11"/>
      </c>
      <c r="F82" s="333">
        <f t="shared" si="12"/>
      </c>
      <c r="G82" s="333">
        <f t="shared" si="13"/>
      </c>
      <c r="H82" s="333">
        <f t="shared" si="14"/>
      </c>
      <c r="I82" s="333">
        <f t="shared" si="15"/>
        <v>0</v>
      </c>
      <c r="J82" s="155"/>
      <c r="K82" s="156"/>
      <c r="L82" s="152"/>
      <c r="M82" s="157"/>
      <c r="N82" s="156"/>
      <c r="O82" s="103"/>
      <c r="P82" s="153"/>
      <c r="Q82" s="153"/>
      <c r="R82" s="158"/>
      <c r="S82" s="159"/>
      <c r="T82" s="159"/>
      <c r="U82" s="333">
        <f t="shared" si="16"/>
        <v>0</v>
      </c>
      <c r="V82" s="153"/>
      <c r="W82" s="153"/>
      <c r="X82" s="153"/>
      <c r="Y82" s="103"/>
      <c r="Z82" s="160"/>
      <c r="AA82" s="157"/>
      <c r="AB82" s="66"/>
    </row>
    <row r="83" spans="1:28" ht="12.75">
      <c r="A83" s="152"/>
      <c r="B83" s="330">
        <f t="shared" si="0"/>
      </c>
      <c r="C83" s="331">
        <f t="shared" si="9"/>
      </c>
      <c r="D83" s="297">
        <f t="shared" si="10"/>
      </c>
      <c r="E83" s="332">
        <f t="shared" si="11"/>
      </c>
      <c r="F83" s="333">
        <f t="shared" si="12"/>
      </c>
      <c r="G83" s="333">
        <f t="shared" si="13"/>
      </c>
      <c r="H83" s="333">
        <f t="shared" si="14"/>
      </c>
      <c r="I83" s="333">
        <f t="shared" si="15"/>
        <v>0</v>
      </c>
      <c r="J83" s="155"/>
      <c r="K83" s="156"/>
      <c r="L83" s="152"/>
      <c r="M83" s="157"/>
      <c r="N83" s="156"/>
      <c r="O83" s="103"/>
      <c r="P83" s="153"/>
      <c r="Q83" s="153"/>
      <c r="R83" s="158"/>
      <c r="S83" s="159"/>
      <c r="T83" s="159"/>
      <c r="U83" s="333">
        <f t="shared" si="16"/>
        <v>0</v>
      </c>
      <c r="V83" s="153"/>
      <c r="W83" s="153"/>
      <c r="X83" s="153"/>
      <c r="Y83" s="103"/>
      <c r="Z83" s="160"/>
      <c r="AA83" s="157"/>
      <c r="AB83" s="66"/>
    </row>
    <row r="84" spans="1:28" ht="12.75">
      <c r="A84" s="152"/>
      <c r="B84" s="330">
        <f t="shared" si="0"/>
      </c>
      <c r="C84" s="331">
        <f t="shared" si="9"/>
      </c>
      <c r="D84" s="297">
        <f t="shared" si="10"/>
      </c>
      <c r="E84" s="332">
        <f t="shared" si="11"/>
      </c>
      <c r="F84" s="333">
        <f t="shared" si="12"/>
      </c>
      <c r="G84" s="333">
        <f t="shared" si="13"/>
      </c>
      <c r="H84" s="333">
        <f t="shared" si="14"/>
      </c>
      <c r="I84" s="333">
        <f t="shared" si="15"/>
        <v>0</v>
      </c>
      <c r="J84" s="155"/>
      <c r="K84" s="156"/>
      <c r="L84" s="152"/>
      <c r="M84" s="157"/>
      <c r="N84" s="156"/>
      <c r="O84" s="103"/>
      <c r="P84" s="153"/>
      <c r="Q84" s="153"/>
      <c r="R84" s="158"/>
      <c r="S84" s="159"/>
      <c r="T84" s="159"/>
      <c r="U84" s="333">
        <f t="shared" si="16"/>
        <v>0</v>
      </c>
      <c r="V84" s="153"/>
      <c r="W84" s="153"/>
      <c r="X84" s="153"/>
      <c r="Y84" s="103"/>
      <c r="Z84" s="160"/>
      <c r="AA84" s="157"/>
      <c r="AB84" s="66"/>
    </row>
    <row r="85" spans="1:28" ht="12.75">
      <c r="A85" s="152"/>
      <c r="B85" s="330">
        <f t="shared" si="0"/>
      </c>
      <c r="C85" s="331">
        <f t="shared" si="9"/>
      </c>
      <c r="D85" s="297">
        <f t="shared" si="10"/>
      </c>
      <c r="E85" s="332">
        <f t="shared" si="11"/>
      </c>
      <c r="F85" s="333">
        <f t="shared" si="12"/>
      </c>
      <c r="G85" s="333">
        <f t="shared" si="13"/>
      </c>
      <c r="H85" s="333">
        <f t="shared" si="14"/>
      </c>
      <c r="I85" s="333">
        <f t="shared" si="15"/>
        <v>0</v>
      </c>
      <c r="J85" s="155"/>
      <c r="K85" s="156"/>
      <c r="L85" s="152"/>
      <c r="M85" s="157"/>
      <c r="N85" s="156"/>
      <c r="O85" s="103"/>
      <c r="P85" s="153"/>
      <c r="Q85" s="153"/>
      <c r="R85" s="158"/>
      <c r="S85" s="159"/>
      <c r="T85" s="159"/>
      <c r="U85" s="333">
        <f t="shared" si="16"/>
        <v>0</v>
      </c>
      <c r="V85" s="153"/>
      <c r="W85" s="153"/>
      <c r="X85" s="153"/>
      <c r="Y85" s="103"/>
      <c r="Z85" s="160"/>
      <c r="AA85" s="157"/>
      <c r="AB85" s="66"/>
    </row>
    <row r="86" spans="1:28" ht="12.75">
      <c r="A86" s="152"/>
      <c r="B86" s="330">
        <f t="shared" si="0"/>
      </c>
      <c r="C86" s="331">
        <f t="shared" si="9"/>
      </c>
      <c r="D86" s="297">
        <f t="shared" si="10"/>
      </c>
      <c r="E86" s="332">
        <f t="shared" si="11"/>
      </c>
      <c r="F86" s="333">
        <f t="shared" si="12"/>
      </c>
      <c r="G86" s="333">
        <f t="shared" si="13"/>
      </c>
      <c r="H86" s="333">
        <f t="shared" si="14"/>
      </c>
      <c r="I86" s="333">
        <f t="shared" si="15"/>
        <v>0</v>
      </c>
      <c r="J86" s="155"/>
      <c r="K86" s="156"/>
      <c r="L86" s="152"/>
      <c r="M86" s="157"/>
      <c r="N86" s="156"/>
      <c r="O86" s="103"/>
      <c r="P86" s="153"/>
      <c r="Q86" s="153"/>
      <c r="R86" s="158"/>
      <c r="S86" s="159"/>
      <c r="T86" s="159"/>
      <c r="U86" s="333">
        <f t="shared" si="16"/>
        <v>0</v>
      </c>
      <c r="V86" s="153"/>
      <c r="W86" s="153"/>
      <c r="X86" s="153"/>
      <c r="Y86" s="103"/>
      <c r="Z86" s="160"/>
      <c r="AA86" s="157"/>
      <c r="AB86" s="66"/>
    </row>
    <row r="87" spans="1:28" ht="12.75">
      <c r="A87" s="152"/>
      <c r="B87" s="330">
        <f t="shared" si="0"/>
      </c>
      <c r="C87" s="331">
        <f t="shared" si="9"/>
      </c>
      <c r="D87" s="297">
        <f t="shared" si="10"/>
      </c>
      <c r="E87" s="332">
        <f t="shared" si="11"/>
      </c>
      <c r="F87" s="333">
        <f t="shared" si="12"/>
      </c>
      <c r="G87" s="333">
        <f t="shared" si="13"/>
      </c>
      <c r="H87" s="333">
        <f t="shared" si="14"/>
      </c>
      <c r="I87" s="333">
        <f t="shared" si="15"/>
        <v>0</v>
      </c>
      <c r="J87" s="155"/>
      <c r="K87" s="156"/>
      <c r="L87" s="152"/>
      <c r="M87" s="157"/>
      <c r="N87" s="156"/>
      <c r="O87" s="103"/>
      <c r="P87" s="153"/>
      <c r="Q87" s="153"/>
      <c r="R87" s="158"/>
      <c r="S87" s="159"/>
      <c r="T87" s="159"/>
      <c r="U87" s="333">
        <f t="shared" si="16"/>
        <v>0</v>
      </c>
      <c r="V87" s="153"/>
      <c r="W87" s="153"/>
      <c r="X87" s="153"/>
      <c r="Y87" s="103"/>
      <c r="Z87" s="160"/>
      <c r="AA87" s="157"/>
      <c r="AB87" s="66"/>
    </row>
    <row r="88" spans="1:28" ht="12.75">
      <c r="A88" s="152"/>
      <c r="B88" s="330">
        <f t="shared" si="0"/>
      </c>
      <c r="C88" s="331">
        <f t="shared" si="9"/>
      </c>
      <c r="D88" s="297">
        <f t="shared" si="10"/>
      </c>
      <c r="E88" s="332">
        <f t="shared" si="11"/>
      </c>
      <c r="F88" s="333">
        <f t="shared" si="12"/>
      </c>
      <c r="G88" s="333">
        <f t="shared" si="13"/>
      </c>
      <c r="H88" s="333">
        <f t="shared" si="14"/>
      </c>
      <c r="I88" s="333">
        <f t="shared" si="15"/>
        <v>0</v>
      </c>
      <c r="J88" s="155"/>
      <c r="K88" s="156"/>
      <c r="L88" s="152"/>
      <c r="M88" s="157"/>
      <c r="N88" s="156"/>
      <c r="O88" s="103"/>
      <c r="P88" s="153"/>
      <c r="Q88" s="153"/>
      <c r="R88" s="158"/>
      <c r="S88" s="159"/>
      <c r="T88" s="159"/>
      <c r="U88" s="333">
        <f t="shared" si="16"/>
        <v>0</v>
      </c>
      <c r="V88" s="153"/>
      <c r="W88" s="153"/>
      <c r="X88" s="153"/>
      <c r="Y88" s="103"/>
      <c r="Z88" s="160"/>
      <c r="AA88" s="157"/>
      <c r="AB88" s="66"/>
    </row>
    <row r="89" spans="1:28" ht="12.75">
      <c r="A89" s="152"/>
      <c r="B89" s="330">
        <f t="shared" si="0"/>
      </c>
      <c r="C89" s="331">
        <f t="shared" si="9"/>
      </c>
      <c r="D89" s="297">
        <f t="shared" si="10"/>
      </c>
      <c r="E89" s="332">
        <f t="shared" si="11"/>
      </c>
      <c r="F89" s="333">
        <f t="shared" si="12"/>
      </c>
      <c r="G89" s="333">
        <f t="shared" si="13"/>
      </c>
      <c r="H89" s="333">
        <f t="shared" si="14"/>
      </c>
      <c r="I89" s="333">
        <f t="shared" si="15"/>
        <v>0</v>
      </c>
      <c r="J89" s="155"/>
      <c r="K89" s="156"/>
      <c r="L89" s="152"/>
      <c r="M89" s="157"/>
      <c r="N89" s="156"/>
      <c r="O89" s="103"/>
      <c r="P89" s="153"/>
      <c r="Q89" s="153"/>
      <c r="R89" s="158"/>
      <c r="S89" s="159"/>
      <c r="T89" s="159"/>
      <c r="U89" s="333">
        <f t="shared" si="16"/>
        <v>0</v>
      </c>
      <c r="V89" s="153"/>
      <c r="W89" s="153"/>
      <c r="X89" s="153"/>
      <c r="Y89" s="103"/>
      <c r="Z89" s="160"/>
      <c r="AA89" s="157"/>
      <c r="AB89" s="66"/>
    </row>
    <row r="90" spans="1:28" ht="12.75">
      <c r="A90" s="152"/>
      <c r="B90" s="330">
        <f t="shared" si="0"/>
      </c>
      <c r="C90" s="331">
        <f t="shared" si="9"/>
      </c>
      <c r="D90" s="297">
        <f t="shared" si="10"/>
      </c>
      <c r="E90" s="332">
        <f t="shared" si="11"/>
      </c>
      <c r="F90" s="333">
        <f t="shared" si="12"/>
      </c>
      <c r="G90" s="333">
        <f t="shared" si="13"/>
      </c>
      <c r="H90" s="333">
        <f t="shared" si="14"/>
      </c>
      <c r="I90" s="333">
        <f t="shared" si="15"/>
        <v>0</v>
      </c>
      <c r="J90" s="155"/>
      <c r="K90" s="156"/>
      <c r="L90" s="152"/>
      <c r="M90" s="157"/>
      <c r="N90" s="156"/>
      <c r="O90" s="103"/>
      <c r="P90" s="153"/>
      <c r="Q90" s="153"/>
      <c r="R90" s="158"/>
      <c r="S90" s="159"/>
      <c r="T90" s="159"/>
      <c r="U90" s="333">
        <f t="shared" si="16"/>
        <v>0</v>
      </c>
      <c r="V90" s="153"/>
      <c r="W90" s="153"/>
      <c r="X90" s="153"/>
      <c r="Y90" s="103"/>
      <c r="Z90" s="160"/>
      <c r="AA90" s="157"/>
      <c r="AB90" s="66"/>
    </row>
    <row r="91" spans="1:28" ht="12.75">
      <c r="A91" s="152"/>
      <c r="B91" s="330">
        <f t="shared" si="0"/>
      </c>
      <c r="C91" s="331">
        <f t="shared" si="9"/>
      </c>
      <c r="D91" s="297">
        <f t="shared" si="10"/>
      </c>
      <c r="E91" s="332">
        <f t="shared" si="11"/>
      </c>
      <c r="F91" s="333">
        <f t="shared" si="12"/>
      </c>
      <c r="G91" s="333">
        <f t="shared" si="13"/>
      </c>
      <c r="H91" s="333">
        <f t="shared" si="14"/>
      </c>
      <c r="I91" s="333">
        <f t="shared" si="15"/>
        <v>0</v>
      </c>
      <c r="J91" s="155"/>
      <c r="K91" s="156"/>
      <c r="L91" s="152"/>
      <c r="M91" s="157"/>
      <c r="N91" s="156"/>
      <c r="O91" s="103"/>
      <c r="P91" s="153"/>
      <c r="Q91" s="153"/>
      <c r="R91" s="158"/>
      <c r="S91" s="159"/>
      <c r="T91" s="159"/>
      <c r="U91" s="333">
        <f t="shared" si="16"/>
        <v>0</v>
      </c>
      <c r="V91" s="153"/>
      <c r="W91" s="153"/>
      <c r="X91" s="153"/>
      <c r="Y91" s="103"/>
      <c r="Z91" s="160"/>
      <c r="AA91" s="157"/>
      <c r="AB91" s="66"/>
    </row>
    <row r="92" spans="1:28" ht="12.75">
      <c r="A92" s="152"/>
      <c r="B92" s="330">
        <f t="shared" si="0"/>
      </c>
      <c r="C92" s="331">
        <f t="shared" si="9"/>
      </c>
      <c r="D92" s="297">
        <f t="shared" si="10"/>
      </c>
      <c r="E92" s="332">
        <f t="shared" si="11"/>
      </c>
      <c r="F92" s="333">
        <f t="shared" si="12"/>
      </c>
      <c r="G92" s="333">
        <f t="shared" si="13"/>
      </c>
      <c r="H92" s="333">
        <f t="shared" si="14"/>
      </c>
      <c r="I92" s="333">
        <f t="shared" si="15"/>
        <v>0</v>
      </c>
      <c r="J92" s="155"/>
      <c r="K92" s="156"/>
      <c r="L92" s="152"/>
      <c r="M92" s="157"/>
      <c r="N92" s="156"/>
      <c r="O92" s="103"/>
      <c r="P92" s="153"/>
      <c r="Q92" s="153"/>
      <c r="R92" s="158"/>
      <c r="S92" s="159"/>
      <c r="T92" s="159"/>
      <c r="U92" s="333">
        <f t="shared" si="16"/>
        <v>0</v>
      </c>
      <c r="V92" s="153"/>
      <c r="W92" s="153"/>
      <c r="X92" s="153"/>
      <c r="Y92" s="103"/>
      <c r="Z92" s="160"/>
      <c r="AA92" s="157"/>
      <c r="AB92" s="66"/>
    </row>
    <row r="93" spans="1:28" ht="12.75">
      <c r="A93" s="152"/>
      <c r="B93" s="330">
        <f t="shared" si="0"/>
      </c>
      <c r="C93" s="331">
        <f t="shared" si="9"/>
      </c>
      <c r="D93" s="297">
        <f t="shared" si="10"/>
      </c>
      <c r="E93" s="332">
        <f t="shared" si="11"/>
      </c>
      <c r="F93" s="333">
        <f t="shared" si="12"/>
      </c>
      <c r="G93" s="333">
        <f t="shared" si="13"/>
      </c>
      <c r="H93" s="333">
        <f t="shared" si="14"/>
      </c>
      <c r="I93" s="333">
        <f t="shared" si="15"/>
        <v>0</v>
      </c>
      <c r="J93" s="155"/>
      <c r="K93" s="156"/>
      <c r="L93" s="152"/>
      <c r="M93" s="157"/>
      <c r="N93" s="156"/>
      <c r="O93" s="103"/>
      <c r="P93" s="153"/>
      <c r="Q93" s="153"/>
      <c r="R93" s="158"/>
      <c r="S93" s="159"/>
      <c r="T93" s="159"/>
      <c r="U93" s="333">
        <f t="shared" si="16"/>
        <v>0</v>
      </c>
      <c r="V93" s="153"/>
      <c r="W93" s="153"/>
      <c r="X93" s="153"/>
      <c r="Y93" s="103"/>
      <c r="Z93" s="160"/>
      <c r="AA93" s="157"/>
      <c r="AB93" s="66"/>
    </row>
    <row r="94" spans="1:28" ht="12.75">
      <c r="A94" s="152"/>
      <c r="B94" s="330">
        <f t="shared" si="0"/>
      </c>
      <c r="C94" s="331">
        <f t="shared" si="9"/>
      </c>
      <c r="D94" s="297">
        <f t="shared" si="10"/>
      </c>
      <c r="E94" s="332">
        <f t="shared" si="11"/>
      </c>
      <c r="F94" s="333">
        <f t="shared" si="12"/>
      </c>
      <c r="G94" s="333">
        <f t="shared" si="13"/>
      </c>
      <c r="H94" s="333">
        <f t="shared" si="14"/>
      </c>
      <c r="I94" s="333">
        <f t="shared" si="15"/>
        <v>0</v>
      </c>
      <c r="J94" s="155"/>
      <c r="K94" s="156"/>
      <c r="L94" s="152"/>
      <c r="M94" s="157"/>
      <c r="N94" s="156"/>
      <c r="O94" s="103"/>
      <c r="P94" s="153"/>
      <c r="Q94" s="153"/>
      <c r="R94" s="158"/>
      <c r="S94" s="159"/>
      <c r="T94" s="159"/>
      <c r="U94" s="333">
        <f t="shared" si="16"/>
        <v>0</v>
      </c>
      <c r="V94" s="153"/>
      <c r="W94" s="153"/>
      <c r="X94" s="153"/>
      <c r="Y94" s="103"/>
      <c r="Z94" s="160"/>
      <c r="AA94" s="157"/>
      <c r="AB94" s="66"/>
    </row>
    <row r="95" spans="1:28" ht="12.75">
      <c r="A95" s="152"/>
      <c r="B95" s="330">
        <f t="shared" si="0"/>
      </c>
      <c r="C95" s="331">
        <f t="shared" si="9"/>
      </c>
      <c r="D95" s="297">
        <f t="shared" si="10"/>
      </c>
      <c r="E95" s="332">
        <f t="shared" si="11"/>
      </c>
      <c r="F95" s="333">
        <f t="shared" si="12"/>
      </c>
      <c r="G95" s="333">
        <f t="shared" si="13"/>
      </c>
      <c r="H95" s="333">
        <f t="shared" si="14"/>
      </c>
      <c r="I95" s="333">
        <f t="shared" si="15"/>
        <v>0</v>
      </c>
      <c r="J95" s="155"/>
      <c r="K95" s="156"/>
      <c r="L95" s="152"/>
      <c r="M95" s="157"/>
      <c r="N95" s="156"/>
      <c r="O95" s="103"/>
      <c r="P95" s="153"/>
      <c r="Q95" s="153"/>
      <c r="R95" s="158"/>
      <c r="S95" s="159"/>
      <c r="T95" s="159"/>
      <c r="U95" s="333">
        <f t="shared" si="16"/>
        <v>0</v>
      </c>
      <c r="V95" s="153"/>
      <c r="W95" s="153"/>
      <c r="X95" s="153"/>
      <c r="Y95" s="103"/>
      <c r="Z95" s="160"/>
      <c r="AA95" s="157"/>
      <c r="AB95" s="66"/>
    </row>
    <row r="96" spans="1:28" ht="12.75">
      <c r="A96" s="152"/>
      <c r="B96" s="330">
        <f t="shared" si="0"/>
      </c>
      <c r="C96" s="331">
        <f t="shared" si="9"/>
      </c>
      <c r="D96" s="297">
        <f t="shared" si="10"/>
      </c>
      <c r="E96" s="332">
        <f t="shared" si="11"/>
      </c>
      <c r="F96" s="333">
        <f t="shared" si="12"/>
      </c>
      <c r="G96" s="333">
        <f t="shared" si="13"/>
      </c>
      <c r="H96" s="333">
        <f t="shared" si="14"/>
      </c>
      <c r="I96" s="333">
        <f t="shared" si="15"/>
        <v>0</v>
      </c>
      <c r="J96" s="155"/>
      <c r="K96" s="156"/>
      <c r="L96" s="152"/>
      <c r="M96" s="157"/>
      <c r="N96" s="156"/>
      <c r="O96" s="103"/>
      <c r="P96" s="153"/>
      <c r="Q96" s="153"/>
      <c r="R96" s="158"/>
      <c r="S96" s="159"/>
      <c r="T96" s="159"/>
      <c r="U96" s="333">
        <f t="shared" si="16"/>
        <v>0</v>
      </c>
      <c r="V96" s="153"/>
      <c r="W96" s="153"/>
      <c r="X96" s="153"/>
      <c r="Y96" s="103"/>
      <c r="Z96" s="160"/>
      <c r="AA96" s="157"/>
      <c r="AB96" s="66"/>
    </row>
    <row r="97" spans="1:28" ht="12.75">
      <c r="A97" s="152"/>
      <c r="B97" s="330">
        <f t="shared" si="0"/>
      </c>
      <c r="C97" s="331">
        <f t="shared" si="9"/>
      </c>
      <c r="D97" s="297">
        <f t="shared" si="10"/>
      </c>
      <c r="E97" s="332">
        <f t="shared" si="11"/>
      </c>
      <c r="F97" s="333">
        <f t="shared" si="12"/>
      </c>
      <c r="G97" s="333">
        <f t="shared" si="13"/>
      </c>
      <c r="H97" s="333">
        <f t="shared" si="14"/>
      </c>
      <c r="I97" s="333">
        <f t="shared" si="15"/>
        <v>0</v>
      </c>
      <c r="J97" s="155"/>
      <c r="K97" s="156"/>
      <c r="L97" s="152"/>
      <c r="M97" s="157"/>
      <c r="N97" s="156"/>
      <c r="O97" s="103"/>
      <c r="P97" s="153"/>
      <c r="Q97" s="153"/>
      <c r="R97" s="158"/>
      <c r="S97" s="159"/>
      <c r="T97" s="159"/>
      <c r="U97" s="333">
        <f t="shared" si="16"/>
        <v>0</v>
      </c>
      <c r="V97" s="153"/>
      <c r="W97" s="153"/>
      <c r="X97" s="153"/>
      <c r="Y97" s="103"/>
      <c r="Z97" s="160"/>
      <c r="AA97" s="157"/>
      <c r="AB97" s="66"/>
    </row>
    <row r="98" spans="1:28" s="112" customFormat="1" ht="12.75">
      <c r="A98" s="152"/>
      <c r="B98" s="330">
        <f t="shared" si="0"/>
      </c>
      <c r="C98" s="331">
        <f t="shared" si="9"/>
      </c>
      <c r="D98" s="297">
        <f t="shared" si="10"/>
      </c>
      <c r="E98" s="332">
        <f t="shared" si="11"/>
      </c>
      <c r="F98" s="333">
        <f t="shared" si="12"/>
      </c>
      <c r="G98" s="333">
        <f t="shared" si="13"/>
      </c>
      <c r="H98" s="333">
        <f t="shared" si="14"/>
      </c>
      <c r="I98" s="333">
        <f t="shared" si="15"/>
        <v>0</v>
      </c>
      <c r="J98" s="155"/>
      <c r="K98" s="156"/>
      <c r="L98" s="152"/>
      <c r="M98" s="157"/>
      <c r="N98" s="156"/>
      <c r="O98" s="103"/>
      <c r="P98" s="153"/>
      <c r="Q98" s="153"/>
      <c r="R98" s="158"/>
      <c r="S98" s="159"/>
      <c r="T98" s="159"/>
      <c r="U98" s="333">
        <f t="shared" si="16"/>
        <v>0</v>
      </c>
      <c r="V98" s="153"/>
      <c r="W98" s="153"/>
      <c r="X98" s="153"/>
      <c r="Y98" s="103"/>
      <c r="Z98" s="160"/>
      <c r="AA98" s="157"/>
      <c r="AB98" s="66"/>
    </row>
    <row r="99" spans="1:28" s="112" customFormat="1" ht="12.75">
      <c r="A99" s="152"/>
      <c r="B99" s="330">
        <f t="shared" si="0"/>
      </c>
      <c r="C99" s="331">
        <f t="shared" si="9"/>
      </c>
      <c r="D99" s="297">
        <f t="shared" si="10"/>
      </c>
      <c r="E99" s="332">
        <f t="shared" si="11"/>
      </c>
      <c r="F99" s="333">
        <f t="shared" si="12"/>
      </c>
      <c r="G99" s="333">
        <f t="shared" si="13"/>
      </c>
      <c r="H99" s="333">
        <f t="shared" si="14"/>
      </c>
      <c r="I99" s="333">
        <f t="shared" si="15"/>
        <v>0</v>
      </c>
      <c r="J99" s="155"/>
      <c r="K99" s="156"/>
      <c r="L99" s="152"/>
      <c r="M99" s="157"/>
      <c r="N99" s="156"/>
      <c r="O99" s="103"/>
      <c r="P99" s="153"/>
      <c r="Q99" s="153"/>
      <c r="R99" s="158"/>
      <c r="S99" s="159"/>
      <c r="T99" s="159"/>
      <c r="U99" s="333">
        <f t="shared" si="16"/>
        <v>0</v>
      </c>
      <c r="V99" s="153"/>
      <c r="W99" s="153"/>
      <c r="X99" s="153"/>
      <c r="Y99" s="103"/>
      <c r="Z99" s="160"/>
      <c r="AA99" s="157"/>
      <c r="AB99" s="66"/>
    </row>
    <row r="100" spans="1:28" s="112" customFormat="1" ht="12.75">
      <c r="A100" s="152"/>
      <c r="B100" s="330">
        <f t="shared" si="0"/>
      </c>
      <c r="C100" s="331">
        <f t="shared" si="9"/>
      </c>
      <c r="D100" s="297">
        <f t="shared" si="10"/>
      </c>
      <c r="E100" s="332">
        <f t="shared" si="11"/>
      </c>
      <c r="F100" s="333">
        <f t="shared" si="12"/>
      </c>
      <c r="G100" s="333">
        <f t="shared" si="13"/>
      </c>
      <c r="H100" s="333">
        <f t="shared" si="14"/>
      </c>
      <c r="I100" s="333">
        <f t="shared" si="15"/>
        <v>0</v>
      </c>
      <c r="J100" s="155"/>
      <c r="K100" s="156"/>
      <c r="L100" s="152"/>
      <c r="M100" s="157"/>
      <c r="N100" s="156"/>
      <c r="O100" s="103"/>
      <c r="P100" s="153"/>
      <c r="Q100" s="153"/>
      <c r="R100" s="158"/>
      <c r="S100" s="159"/>
      <c r="T100" s="159"/>
      <c r="U100" s="333">
        <f t="shared" si="16"/>
        <v>0</v>
      </c>
      <c r="V100" s="153"/>
      <c r="W100" s="153"/>
      <c r="X100" s="153"/>
      <c r="Y100" s="103"/>
      <c r="Z100" s="160"/>
      <c r="AA100" s="157"/>
      <c r="AB100" s="66"/>
    </row>
    <row r="101" spans="1:28" s="112" customFormat="1" ht="12.75">
      <c r="A101" s="152"/>
      <c r="B101" s="330">
        <f t="shared" si="0"/>
      </c>
      <c r="C101" s="331">
        <f>IF(ISERROR(VLOOKUP(A101,ChallanDatabase,14)),"",VLOOKUP(A101,ChallanDatabase,14))</f>
      </c>
      <c r="D101" s="297">
        <f>IF(ISERROR(VLOOKUP(A101,ChallanDatabase,16)),"",VLOOKUP(A101,ChallanDatabase,16))</f>
      </c>
      <c r="E101" s="332">
        <f>IF(ISERROR(VLOOKUP(A101,ChallanDatabase,2)),"",VLOOKUP(A101,ChallanDatabase,2))</f>
      </c>
      <c r="F101" s="333">
        <f>IF(ISERROR(VLOOKUP(A101,ChallanDatabaseTotal,20)),"",IF(VLOOKUP(A101,ChallanDatabaseTotal,20)=0,"",VLOOKUP(A101,ChallanDatabaseTotal,20)))</f>
      </c>
      <c r="G101" s="333">
        <f>IF(ISERROR(VLOOKUP(A101,ChallanDatabase,18)),"",IF(VLOOKUP(A101,ChallanDatabase,18)=0,"",VLOOKUP(A101,ChallanDatabase,18)))</f>
      </c>
      <c r="H101" s="333">
        <f>IF(ISERROR(VLOOKUP(A101,ChallanDatabase,19)),"",IF(VLOOKUP(A101,ChallanDatabase,19)=0,"",VLOOKUP(A101,ChallanDatabase,19)))</f>
      </c>
      <c r="I101" s="333">
        <f>SUM(F101:H101)</f>
        <v>0</v>
      </c>
      <c r="J101" s="155"/>
      <c r="K101" s="156"/>
      <c r="L101" s="152"/>
      <c r="M101" s="157"/>
      <c r="N101" s="156"/>
      <c r="O101" s="103"/>
      <c r="P101" s="153"/>
      <c r="Q101" s="153"/>
      <c r="R101" s="158"/>
      <c r="S101" s="159"/>
      <c r="T101" s="159"/>
      <c r="U101" s="333">
        <f>SUM(R101:T101)</f>
        <v>0</v>
      </c>
      <c r="V101" s="153"/>
      <c r="W101" s="153"/>
      <c r="X101" s="153"/>
      <c r="Y101" s="103"/>
      <c r="Z101" s="160"/>
      <c r="AA101" s="157"/>
      <c r="AB101" s="66"/>
    </row>
    <row r="102" spans="1:28" s="112" customFormat="1" ht="12.75">
      <c r="A102" s="152"/>
      <c r="B102" s="330">
        <f t="shared" si="0"/>
      </c>
      <c r="C102" s="331">
        <f aca="true" t="shared" si="17" ref="C102:C130">IF(ISERROR(VLOOKUP(A102,ChallanDatabase,14)),"",VLOOKUP(A102,ChallanDatabase,14))</f>
      </c>
      <c r="D102" s="297">
        <f aca="true" t="shared" si="18" ref="D102:D130">IF(ISERROR(VLOOKUP(A102,ChallanDatabase,16)),"",VLOOKUP(A102,ChallanDatabase,16))</f>
      </c>
      <c r="E102" s="332">
        <f aca="true" t="shared" si="19" ref="E102:E130">IF(ISERROR(VLOOKUP(A102,ChallanDatabase,2)),"",VLOOKUP(A102,ChallanDatabase,2))</f>
      </c>
      <c r="F102" s="333">
        <f aca="true" t="shared" si="20" ref="F102:F130">IF(ISERROR(VLOOKUP(A102,ChallanDatabaseTotal,20)),"",IF(VLOOKUP(A102,ChallanDatabaseTotal,20)=0,"",VLOOKUP(A102,ChallanDatabaseTotal,20)))</f>
      </c>
      <c r="G102" s="333">
        <f aca="true" t="shared" si="21" ref="G102:G130">IF(ISERROR(VLOOKUP(A102,ChallanDatabase,18)),"",IF(VLOOKUP(A102,ChallanDatabase,18)=0,"",VLOOKUP(A102,ChallanDatabase,18)))</f>
      </c>
      <c r="H102" s="333">
        <f aca="true" t="shared" si="22" ref="H102:H130">IF(ISERROR(VLOOKUP(A102,ChallanDatabase,19)),"",IF(VLOOKUP(A102,ChallanDatabase,19)=0,"",VLOOKUP(A102,ChallanDatabase,19)))</f>
      </c>
      <c r="I102" s="333">
        <f aca="true" t="shared" si="23" ref="I102:I130">SUM(F102:H102)</f>
        <v>0</v>
      </c>
      <c r="J102" s="155"/>
      <c r="K102" s="156"/>
      <c r="L102" s="152"/>
      <c r="M102" s="157"/>
      <c r="N102" s="156"/>
      <c r="O102" s="103"/>
      <c r="P102" s="153"/>
      <c r="Q102" s="153"/>
      <c r="R102" s="158"/>
      <c r="S102" s="159"/>
      <c r="T102" s="159"/>
      <c r="U102" s="333">
        <f aca="true" t="shared" si="24" ref="U102:U130">SUM(R102:T102)</f>
        <v>0</v>
      </c>
      <c r="V102" s="153"/>
      <c r="W102" s="153"/>
      <c r="X102" s="153"/>
      <c r="Y102" s="103"/>
      <c r="Z102" s="160"/>
      <c r="AA102" s="157"/>
      <c r="AB102" s="66"/>
    </row>
    <row r="103" spans="1:28" s="112" customFormat="1" ht="12.75">
      <c r="A103" s="152"/>
      <c r="B103" s="330">
        <f t="shared" si="0"/>
      </c>
      <c r="C103" s="331">
        <f t="shared" si="17"/>
      </c>
      <c r="D103" s="297">
        <f t="shared" si="18"/>
      </c>
      <c r="E103" s="332">
        <f t="shared" si="19"/>
      </c>
      <c r="F103" s="333">
        <f t="shared" si="20"/>
      </c>
      <c r="G103" s="333">
        <f t="shared" si="21"/>
      </c>
      <c r="H103" s="333">
        <f t="shared" si="22"/>
      </c>
      <c r="I103" s="333">
        <f t="shared" si="23"/>
        <v>0</v>
      </c>
      <c r="J103" s="155"/>
      <c r="K103" s="156"/>
      <c r="L103" s="152"/>
      <c r="M103" s="157"/>
      <c r="N103" s="156"/>
      <c r="O103" s="103"/>
      <c r="P103" s="153"/>
      <c r="Q103" s="153"/>
      <c r="R103" s="158"/>
      <c r="S103" s="159"/>
      <c r="T103" s="159"/>
      <c r="U103" s="333">
        <f t="shared" si="24"/>
        <v>0</v>
      </c>
      <c r="V103" s="153"/>
      <c r="W103" s="153"/>
      <c r="X103" s="153"/>
      <c r="Y103" s="103"/>
      <c r="Z103" s="160"/>
      <c r="AA103" s="157"/>
      <c r="AB103" s="66"/>
    </row>
    <row r="104" spans="1:28" s="112" customFormat="1" ht="12.75">
      <c r="A104" s="152"/>
      <c r="B104" s="330">
        <f t="shared" si="0"/>
      </c>
      <c r="C104" s="331">
        <f t="shared" si="17"/>
      </c>
      <c r="D104" s="297">
        <f t="shared" si="18"/>
      </c>
      <c r="E104" s="332">
        <f t="shared" si="19"/>
      </c>
      <c r="F104" s="333">
        <f t="shared" si="20"/>
      </c>
      <c r="G104" s="333">
        <f t="shared" si="21"/>
      </c>
      <c r="H104" s="333">
        <f t="shared" si="22"/>
      </c>
      <c r="I104" s="333">
        <f t="shared" si="23"/>
        <v>0</v>
      </c>
      <c r="J104" s="155"/>
      <c r="K104" s="156"/>
      <c r="L104" s="152"/>
      <c r="M104" s="157"/>
      <c r="N104" s="156"/>
      <c r="O104" s="103"/>
      <c r="P104" s="153"/>
      <c r="Q104" s="153"/>
      <c r="R104" s="158"/>
      <c r="S104" s="159"/>
      <c r="T104" s="159"/>
      <c r="U104" s="333">
        <f t="shared" si="24"/>
        <v>0</v>
      </c>
      <c r="V104" s="153"/>
      <c r="W104" s="153"/>
      <c r="X104" s="153"/>
      <c r="Y104" s="103"/>
      <c r="Z104" s="160"/>
      <c r="AA104" s="157"/>
      <c r="AB104" s="66"/>
    </row>
    <row r="105" spans="1:28" s="112" customFormat="1" ht="12.75">
      <c r="A105" s="152"/>
      <c r="B105" s="330">
        <f t="shared" si="0"/>
      </c>
      <c r="C105" s="331">
        <f t="shared" si="17"/>
      </c>
      <c r="D105" s="297">
        <f t="shared" si="18"/>
      </c>
      <c r="E105" s="332">
        <f t="shared" si="19"/>
      </c>
      <c r="F105" s="333">
        <f t="shared" si="20"/>
      </c>
      <c r="G105" s="333">
        <f t="shared" si="21"/>
      </c>
      <c r="H105" s="333">
        <f t="shared" si="22"/>
      </c>
      <c r="I105" s="333">
        <f t="shared" si="23"/>
        <v>0</v>
      </c>
      <c r="J105" s="155"/>
      <c r="K105" s="156"/>
      <c r="L105" s="152"/>
      <c r="M105" s="157"/>
      <c r="N105" s="156"/>
      <c r="O105" s="103"/>
      <c r="P105" s="153"/>
      <c r="Q105" s="153"/>
      <c r="R105" s="158"/>
      <c r="S105" s="159"/>
      <c r="T105" s="159"/>
      <c r="U105" s="333">
        <f t="shared" si="24"/>
        <v>0</v>
      </c>
      <c r="V105" s="153"/>
      <c r="W105" s="153"/>
      <c r="X105" s="153"/>
      <c r="Y105" s="103"/>
      <c r="Z105" s="160"/>
      <c r="AA105" s="157"/>
      <c r="AB105" s="66"/>
    </row>
    <row r="106" spans="1:28" ht="12.75">
      <c r="A106" s="152"/>
      <c r="B106" s="330">
        <f t="shared" si="0"/>
      </c>
      <c r="C106" s="331">
        <f t="shared" si="17"/>
      </c>
      <c r="D106" s="297">
        <f t="shared" si="18"/>
      </c>
      <c r="E106" s="332">
        <f t="shared" si="19"/>
      </c>
      <c r="F106" s="333">
        <f t="shared" si="20"/>
      </c>
      <c r="G106" s="333">
        <f t="shared" si="21"/>
      </c>
      <c r="H106" s="333">
        <f t="shared" si="22"/>
      </c>
      <c r="I106" s="333">
        <f t="shared" si="23"/>
        <v>0</v>
      </c>
      <c r="J106" s="155"/>
      <c r="K106" s="156"/>
      <c r="L106" s="152"/>
      <c r="M106" s="157"/>
      <c r="N106" s="156"/>
      <c r="O106" s="103"/>
      <c r="P106" s="153"/>
      <c r="Q106" s="153"/>
      <c r="R106" s="158"/>
      <c r="S106" s="159"/>
      <c r="T106" s="159"/>
      <c r="U106" s="333">
        <f t="shared" si="24"/>
        <v>0</v>
      </c>
      <c r="V106" s="153"/>
      <c r="W106" s="153"/>
      <c r="X106" s="153"/>
      <c r="Y106" s="103"/>
      <c r="Z106" s="160"/>
      <c r="AA106" s="157"/>
      <c r="AB106" s="66"/>
    </row>
    <row r="107" spans="1:28" ht="12.75">
      <c r="A107" s="152"/>
      <c r="B107" s="330">
        <f t="shared" si="0"/>
      </c>
      <c r="C107" s="331">
        <f t="shared" si="17"/>
      </c>
      <c r="D107" s="297">
        <f t="shared" si="18"/>
      </c>
      <c r="E107" s="332">
        <f t="shared" si="19"/>
      </c>
      <c r="F107" s="333">
        <f t="shared" si="20"/>
      </c>
      <c r="G107" s="333">
        <f t="shared" si="21"/>
      </c>
      <c r="H107" s="333">
        <f t="shared" si="22"/>
      </c>
      <c r="I107" s="333">
        <f t="shared" si="23"/>
        <v>0</v>
      </c>
      <c r="J107" s="155"/>
      <c r="K107" s="156"/>
      <c r="L107" s="152"/>
      <c r="M107" s="157"/>
      <c r="N107" s="156"/>
      <c r="O107" s="103"/>
      <c r="P107" s="153"/>
      <c r="Q107" s="153"/>
      <c r="R107" s="158"/>
      <c r="S107" s="159"/>
      <c r="T107" s="159"/>
      <c r="U107" s="333">
        <f t="shared" si="24"/>
        <v>0</v>
      </c>
      <c r="V107" s="153"/>
      <c r="W107" s="153"/>
      <c r="X107" s="153"/>
      <c r="Y107" s="103"/>
      <c r="Z107" s="160"/>
      <c r="AA107" s="157"/>
      <c r="AB107" s="66"/>
    </row>
    <row r="108" spans="1:28" s="112" customFormat="1" ht="12.75">
      <c r="A108" s="152"/>
      <c r="B108" s="330">
        <f t="shared" si="0"/>
      </c>
      <c r="C108" s="331">
        <f t="shared" si="17"/>
      </c>
      <c r="D108" s="297">
        <f t="shared" si="18"/>
      </c>
      <c r="E108" s="332">
        <f t="shared" si="19"/>
      </c>
      <c r="F108" s="333">
        <f t="shared" si="20"/>
      </c>
      <c r="G108" s="333">
        <f t="shared" si="21"/>
      </c>
      <c r="H108" s="333">
        <f t="shared" si="22"/>
      </c>
      <c r="I108" s="333">
        <f t="shared" si="23"/>
        <v>0</v>
      </c>
      <c r="J108" s="155"/>
      <c r="K108" s="156"/>
      <c r="L108" s="152"/>
      <c r="M108" s="157"/>
      <c r="N108" s="156"/>
      <c r="O108" s="103"/>
      <c r="P108" s="153"/>
      <c r="Q108" s="153"/>
      <c r="R108" s="158"/>
      <c r="S108" s="159"/>
      <c r="T108" s="159"/>
      <c r="U108" s="333">
        <f t="shared" si="24"/>
        <v>0</v>
      </c>
      <c r="V108" s="153"/>
      <c r="W108" s="153"/>
      <c r="X108" s="153"/>
      <c r="Y108" s="103"/>
      <c r="Z108" s="160"/>
      <c r="AA108" s="157"/>
      <c r="AB108" s="66"/>
    </row>
    <row r="109" spans="1:28" s="112" customFormat="1" ht="12.75">
      <c r="A109" s="152"/>
      <c r="B109" s="330">
        <f t="shared" si="0"/>
      </c>
      <c r="C109" s="331">
        <f t="shared" si="17"/>
      </c>
      <c r="D109" s="297">
        <f t="shared" si="18"/>
      </c>
      <c r="E109" s="332">
        <f t="shared" si="19"/>
      </c>
      <c r="F109" s="333">
        <f t="shared" si="20"/>
      </c>
      <c r="G109" s="333">
        <f t="shared" si="21"/>
      </c>
      <c r="H109" s="333">
        <f t="shared" si="22"/>
      </c>
      <c r="I109" s="333">
        <f t="shared" si="23"/>
        <v>0</v>
      </c>
      <c r="J109" s="155"/>
      <c r="K109" s="156"/>
      <c r="L109" s="152"/>
      <c r="M109" s="157"/>
      <c r="N109" s="156"/>
      <c r="O109" s="103"/>
      <c r="P109" s="153"/>
      <c r="Q109" s="153"/>
      <c r="R109" s="158"/>
      <c r="S109" s="159"/>
      <c r="T109" s="159"/>
      <c r="U109" s="333">
        <f t="shared" si="24"/>
        <v>0</v>
      </c>
      <c r="V109" s="153"/>
      <c r="W109" s="153"/>
      <c r="X109" s="153"/>
      <c r="Y109" s="103"/>
      <c r="Z109" s="160"/>
      <c r="AA109" s="157"/>
      <c r="AB109" s="66"/>
    </row>
    <row r="110" spans="1:28" s="112" customFormat="1" ht="12.75">
      <c r="A110" s="152"/>
      <c r="B110" s="330">
        <f t="shared" si="0"/>
      </c>
      <c r="C110" s="331">
        <f t="shared" si="17"/>
      </c>
      <c r="D110" s="297">
        <f t="shared" si="18"/>
      </c>
      <c r="E110" s="332">
        <f t="shared" si="19"/>
      </c>
      <c r="F110" s="333">
        <f t="shared" si="20"/>
      </c>
      <c r="G110" s="333">
        <f t="shared" si="21"/>
      </c>
      <c r="H110" s="333">
        <f t="shared" si="22"/>
      </c>
      <c r="I110" s="333">
        <f t="shared" si="23"/>
        <v>0</v>
      </c>
      <c r="J110" s="155"/>
      <c r="K110" s="156"/>
      <c r="L110" s="152"/>
      <c r="M110" s="157"/>
      <c r="N110" s="156"/>
      <c r="O110" s="103"/>
      <c r="P110" s="153"/>
      <c r="Q110" s="153"/>
      <c r="R110" s="158"/>
      <c r="S110" s="159"/>
      <c r="T110" s="159"/>
      <c r="U110" s="333">
        <f t="shared" si="24"/>
        <v>0</v>
      </c>
      <c r="V110" s="153"/>
      <c r="W110" s="153"/>
      <c r="X110" s="153"/>
      <c r="Y110" s="103"/>
      <c r="Z110" s="160"/>
      <c r="AA110" s="157"/>
      <c r="AB110" s="66"/>
    </row>
    <row r="111" spans="1:28" ht="12.75">
      <c r="A111" s="152"/>
      <c r="B111" s="330">
        <f t="shared" si="0"/>
      </c>
      <c r="C111" s="331">
        <f t="shared" si="17"/>
      </c>
      <c r="D111" s="297">
        <f t="shared" si="18"/>
      </c>
      <c r="E111" s="332">
        <f t="shared" si="19"/>
      </c>
      <c r="F111" s="333">
        <f t="shared" si="20"/>
      </c>
      <c r="G111" s="333">
        <f t="shared" si="21"/>
      </c>
      <c r="H111" s="333">
        <f t="shared" si="22"/>
      </c>
      <c r="I111" s="333">
        <f t="shared" si="23"/>
        <v>0</v>
      </c>
      <c r="J111" s="155"/>
      <c r="K111" s="156"/>
      <c r="L111" s="152"/>
      <c r="M111" s="157"/>
      <c r="N111" s="156"/>
      <c r="O111" s="103"/>
      <c r="P111" s="153"/>
      <c r="Q111" s="153"/>
      <c r="R111" s="158"/>
      <c r="S111" s="159"/>
      <c r="T111" s="159"/>
      <c r="U111" s="333">
        <f t="shared" si="24"/>
        <v>0</v>
      </c>
      <c r="V111" s="153"/>
      <c r="W111" s="153"/>
      <c r="X111" s="153"/>
      <c r="Y111" s="103"/>
      <c r="Z111" s="160"/>
      <c r="AA111" s="157"/>
      <c r="AB111" s="66"/>
    </row>
    <row r="112" spans="1:28" ht="12.75">
      <c r="A112" s="152"/>
      <c r="B112" s="330">
        <f t="shared" si="0"/>
      </c>
      <c r="C112" s="331">
        <f t="shared" si="17"/>
      </c>
      <c r="D112" s="297">
        <f t="shared" si="18"/>
      </c>
      <c r="E112" s="332">
        <f t="shared" si="19"/>
      </c>
      <c r="F112" s="333">
        <f t="shared" si="20"/>
      </c>
      <c r="G112" s="333">
        <f t="shared" si="21"/>
      </c>
      <c r="H112" s="333">
        <f t="shared" si="22"/>
      </c>
      <c r="I112" s="333">
        <f t="shared" si="23"/>
        <v>0</v>
      </c>
      <c r="J112" s="155"/>
      <c r="K112" s="156"/>
      <c r="L112" s="152"/>
      <c r="M112" s="157"/>
      <c r="N112" s="156"/>
      <c r="O112" s="103"/>
      <c r="P112" s="153"/>
      <c r="Q112" s="153"/>
      <c r="R112" s="158"/>
      <c r="S112" s="159"/>
      <c r="T112" s="159"/>
      <c r="U112" s="333">
        <f t="shared" si="24"/>
        <v>0</v>
      </c>
      <c r="V112" s="153"/>
      <c r="W112" s="153"/>
      <c r="X112" s="153"/>
      <c r="Y112" s="103"/>
      <c r="Z112" s="160"/>
      <c r="AA112" s="157"/>
      <c r="AB112" s="66"/>
    </row>
    <row r="113" spans="1:28" ht="12.75">
      <c r="A113" s="152"/>
      <c r="B113" s="330">
        <f t="shared" si="0"/>
      </c>
      <c r="C113" s="331">
        <f t="shared" si="17"/>
      </c>
      <c r="D113" s="297">
        <f t="shared" si="18"/>
      </c>
      <c r="E113" s="332">
        <f t="shared" si="19"/>
      </c>
      <c r="F113" s="333">
        <f t="shared" si="20"/>
      </c>
      <c r="G113" s="333">
        <f t="shared" si="21"/>
      </c>
      <c r="H113" s="333">
        <f t="shared" si="22"/>
      </c>
      <c r="I113" s="333">
        <f t="shared" si="23"/>
        <v>0</v>
      </c>
      <c r="J113" s="155"/>
      <c r="K113" s="156"/>
      <c r="L113" s="152"/>
      <c r="M113" s="157"/>
      <c r="N113" s="156"/>
      <c r="O113" s="103"/>
      <c r="P113" s="153"/>
      <c r="Q113" s="153"/>
      <c r="R113" s="158"/>
      <c r="S113" s="159"/>
      <c r="T113" s="159"/>
      <c r="U113" s="333">
        <f t="shared" si="24"/>
        <v>0</v>
      </c>
      <c r="V113" s="153"/>
      <c r="W113" s="153"/>
      <c r="X113" s="153"/>
      <c r="Y113" s="103"/>
      <c r="Z113" s="160"/>
      <c r="AA113" s="157"/>
      <c r="AB113" s="66"/>
    </row>
    <row r="114" spans="1:28" ht="12.75">
      <c r="A114" s="152"/>
      <c r="B114" s="330">
        <f t="shared" si="0"/>
      </c>
      <c r="C114" s="331">
        <f t="shared" si="17"/>
      </c>
      <c r="D114" s="297">
        <f t="shared" si="18"/>
      </c>
      <c r="E114" s="332">
        <f t="shared" si="19"/>
      </c>
      <c r="F114" s="333">
        <f t="shared" si="20"/>
      </c>
      <c r="G114" s="333">
        <f t="shared" si="21"/>
      </c>
      <c r="H114" s="333">
        <f t="shared" si="22"/>
      </c>
      <c r="I114" s="333">
        <f t="shared" si="23"/>
        <v>0</v>
      </c>
      <c r="J114" s="155"/>
      <c r="K114" s="156"/>
      <c r="L114" s="152"/>
      <c r="M114" s="157"/>
      <c r="N114" s="156"/>
      <c r="O114" s="103"/>
      <c r="P114" s="153"/>
      <c r="Q114" s="153"/>
      <c r="R114" s="158"/>
      <c r="S114" s="159"/>
      <c r="T114" s="159"/>
      <c r="U114" s="333">
        <f t="shared" si="24"/>
        <v>0</v>
      </c>
      <c r="V114" s="153"/>
      <c r="W114" s="153"/>
      <c r="X114" s="153"/>
      <c r="Y114" s="103"/>
      <c r="Z114" s="160"/>
      <c r="AA114" s="157"/>
      <c r="AB114" s="66"/>
    </row>
    <row r="115" spans="1:28" ht="12.75">
      <c r="A115" s="152"/>
      <c r="B115" s="330">
        <f t="shared" si="0"/>
      </c>
      <c r="C115" s="331">
        <f t="shared" si="17"/>
      </c>
      <c r="D115" s="297">
        <f t="shared" si="18"/>
      </c>
      <c r="E115" s="332">
        <f t="shared" si="19"/>
      </c>
      <c r="F115" s="333">
        <f t="shared" si="20"/>
      </c>
      <c r="G115" s="333">
        <f t="shared" si="21"/>
      </c>
      <c r="H115" s="333">
        <f t="shared" si="22"/>
      </c>
      <c r="I115" s="333">
        <f t="shared" si="23"/>
        <v>0</v>
      </c>
      <c r="J115" s="155"/>
      <c r="K115" s="156"/>
      <c r="L115" s="152"/>
      <c r="M115" s="157"/>
      <c r="N115" s="156"/>
      <c r="O115" s="103"/>
      <c r="P115" s="153"/>
      <c r="Q115" s="153"/>
      <c r="R115" s="158"/>
      <c r="S115" s="159"/>
      <c r="T115" s="159"/>
      <c r="U115" s="333">
        <f t="shared" si="24"/>
        <v>0</v>
      </c>
      <c r="V115" s="153"/>
      <c r="W115" s="153"/>
      <c r="X115" s="153"/>
      <c r="Y115" s="103"/>
      <c r="Z115" s="160"/>
      <c r="AA115" s="157"/>
      <c r="AB115" s="66"/>
    </row>
    <row r="116" spans="1:28" ht="12.75">
      <c r="A116" s="152"/>
      <c r="B116" s="330">
        <f t="shared" si="0"/>
      </c>
      <c r="C116" s="331">
        <f t="shared" si="17"/>
      </c>
      <c r="D116" s="297">
        <f t="shared" si="18"/>
      </c>
      <c r="E116" s="332">
        <f t="shared" si="19"/>
      </c>
      <c r="F116" s="333">
        <f t="shared" si="20"/>
      </c>
      <c r="G116" s="333">
        <f t="shared" si="21"/>
      </c>
      <c r="H116" s="333">
        <f t="shared" si="22"/>
      </c>
      <c r="I116" s="333">
        <f t="shared" si="23"/>
        <v>0</v>
      </c>
      <c r="J116" s="155"/>
      <c r="K116" s="156"/>
      <c r="L116" s="152"/>
      <c r="M116" s="157"/>
      <c r="N116" s="156"/>
      <c r="O116" s="103"/>
      <c r="P116" s="153"/>
      <c r="Q116" s="153"/>
      <c r="R116" s="158"/>
      <c r="S116" s="159"/>
      <c r="T116" s="159"/>
      <c r="U116" s="333">
        <f t="shared" si="24"/>
        <v>0</v>
      </c>
      <c r="V116" s="153"/>
      <c r="W116" s="153"/>
      <c r="X116" s="153"/>
      <c r="Y116" s="103"/>
      <c r="Z116" s="160"/>
      <c r="AA116" s="157"/>
      <c r="AB116" s="66"/>
    </row>
    <row r="117" spans="1:28" ht="12.75">
      <c r="A117" s="152"/>
      <c r="B117" s="330">
        <f t="shared" si="0"/>
      </c>
      <c r="C117" s="331">
        <f t="shared" si="17"/>
      </c>
      <c r="D117" s="297">
        <f t="shared" si="18"/>
      </c>
      <c r="E117" s="332">
        <f t="shared" si="19"/>
      </c>
      <c r="F117" s="333">
        <f t="shared" si="20"/>
      </c>
      <c r="G117" s="333">
        <f t="shared" si="21"/>
      </c>
      <c r="H117" s="333">
        <f t="shared" si="22"/>
      </c>
      <c r="I117" s="333">
        <f t="shared" si="23"/>
        <v>0</v>
      </c>
      <c r="J117" s="155"/>
      <c r="K117" s="156"/>
      <c r="L117" s="152"/>
      <c r="M117" s="157"/>
      <c r="N117" s="156"/>
      <c r="O117" s="103"/>
      <c r="P117" s="153"/>
      <c r="Q117" s="153"/>
      <c r="R117" s="158"/>
      <c r="S117" s="159"/>
      <c r="T117" s="159"/>
      <c r="U117" s="333">
        <f t="shared" si="24"/>
        <v>0</v>
      </c>
      <c r="V117" s="153"/>
      <c r="W117" s="153"/>
      <c r="X117" s="153"/>
      <c r="Y117" s="103"/>
      <c r="Z117" s="160"/>
      <c r="AA117" s="157"/>
      <c r="AB117" s="66"/>
    </row>
    <row r="118" spans="1:28" ht="12.75">
      <c r="A118" s="152"/>
      <c r="B118" s="330">
        <f t="shared" si="0"/>
      </c>
      <c r="C118" s="331">
        <f t="shared" si="17"/>
      </c>
      <c r="D118" s="297">
        <f t="shared" si="18"/>
      </c>
      <c r="E118" s="332">
        <f t="shared" si="19"/>
      </c>
      <c r="F118" s="333">
        <f t="shared" si="20"/>
      </c>
      <c r="G118" s="333">
        <f t="shared" si="21"/>
      </c>
      <c r="H118" s="333">
        <f t="shared" si="22"/>
      </c>
      <c r="I118" s="333">
        <f t="shared" si="23"/>
        <v>0</v>
      </c>
      <c r="J118" s="155"/>
      <c r="K118" s="156"/>
      <c r="L118" s="152"/>
      <c r="M118" s="157"/>
      <c r="N118" s="156"/>
      <c r="O118" s="103"/>
      <c r="P118" s="153"/>
      <c r="Q118" s="153"/>
      <c r="R118" s="158"/>
      <c r="S118" s="159"/>
      <c r="T118" s="159"/>
      <c r="U118" s="333">
        <f t="shared" si="24"/>
        <v>0</v>
      </c>
      <c r="V118" s="153"/>
      <c r="W118" s="153"/>
      <c r="X118" s="153"/>
      <c r="Y118" s="103"/>
      <c r="Z118" s="160"/>
      <c r="AA118" s="157"/>
      <c r="AB118" s="66"/>
    </row>
    <row r="119" spans="1:28" ht="12.75">
      <c r="A119" s="152"/>
      <c r="B119" s="330">
        <f t="shared" si="0"/>
      </c>
      <c r="C119" s="331">
        <f t="shared" si="17"/>
      </c>
      <c r="D119" s="297">
        <f t="shared" si="18"/>
      </c>
      <c r="E119" s="332">
        <f t="shared" si="19"/>
      </c>
      <c r="F119" s="333">
        <f t="shared" si="20"/>
      </c>
      <c r="G119" s="333">
        <f t="shared" si="21"/>
      </c>
      <c r="H119" s="333">
        <f t="shared" si="22"/>
      </c>
      <c r="I119" s="333">
        <f t="shared" si="23"/>
        <v>0</v>
      </c>
      <c r="J119" s="155"/>
      <c r="K119" s="156"/>
      <c r="L119" s="152"/>
      <c r="M119" s="157"/>
      <c r="N119" s="156"/>
      <c r="O119" s="103"/>
      <c r="P119" s="153"/>
      <c r="Q119" s="153"/>
      <c r="R119" s="158"/>
      <c r="S119" s="159"/>
      <c r="T119" s="159"/>
      <c r="U119" s="333">
        <f t="shared" si="24"/>
        <v>0</v>
      </c>
      <c r="V119" s="153"/>
      <c r="W119" s="153"/>
      <c r="X119" s="153"/>
      <c r="Y119" s="103"/>
      <c r="Z119" s="160"/>
      <c r="AA119" s="157"/>
      <c r="AB119" s="66"/>
    </row>
    <row r="120" spans="1:28" ht="12.75">
      <c r="A120" s="152"/>
      <c r="B120" s="330">
        <f t="shared" si="0"/>
      </c>
      <c r="C120" s="331">
        <f t="shared" si="17"/>
      </c>
      <c r="D120" s="297">
        <f t="shared" si="18"/>
      </c>
      <c r="E120" s="332">
        <f t="shared" si="19"/>
      </c>
      <c r="F120" s="333">
        <f t="shared" si="20"/>
      </c>
      <c r="G120" s="333">
        <f t="shared" si="21"/>
      </c>
      <c r="H120" s="333">
        <f t="shared" si="22"/>
      </c>
      <c r="I120" s="333">
        <f t="shared" si="23"/>
        <v>0</v>
      </c>
      <c r="J120" s="155"/>
      <c r="K120" s="156"/>
      <c r="L120" s="152"/>
      <c r="M120" s="157"/>
      <c r="N120" s="156"/>
      <c r="O120" s="103"/>
      <c r="P120" s="153"/>
      <c r="Q120" s="153"/>
      <c r="R120" s="158"/>
      <c r="S120" s="159"/>
      <c r="T120" s="159"/>
      <c r="U120" s="333">
        <f t="shared" si="24"/>
        <v>0</v>
      </c>
      <c r="V120" s="153"/>
      <c r="W120" s="153"/>
      <c r="X120" s="153"/>
      <c r="Y120" s="103"/>
      <c r="Z120" s="160"/>
      <c r="AA120" s="157"/>
      <c r="AB120" s="66"/>
    </row>
    <row r="121" spans="1:28" ht="12.75">
      <c r="A121" s="152"/>
      <c r="B121" s="330">
        <f t="shared" si="0"/>
      </c>
      <c r="C121" s="331">
        <f t="shared" si="17"/>
      </c>
      <c r="D121" s="297">
        <f t="shared" si="18"/>
      </c>
      <c r="E121" s="332">
        <f t="shared" si="19"/>
      </c>
      <c r="F121" s="333">
        <f t="shared" si="20"/>
      </c>
      <c r="G121" s="333">
        <f t="shared" si="21"/>
      </c>
      <c r="H121" s="333">
        <f t="shared" si="22"/>
      </c>
      <c r="I121" s="333">
        <f t="shared" si="23"/>
        <v>0</v>
      </c>
      <c r="J121" s="155"/>
      <c r="K121" s="156"/>
      <c r="L121" s="152"/>
      <c r="M121" s="157"/>
      <c r="N121" s="156"/>
      <c r="O121" s="103"/>
      <c r="P121" s="153"/>
      <c r="Q121" s="153"/>
      <c r="R121" s="158"/>
      <c r="S121" s="159"/>
      <c r="T121" s="159"/>
      <c r="U121" s="333">
        <f t="shared" si="24"/>
        <v>0</v>
      </c>
      <c r="V121" s="153"/>
      <c r="W121" s="153"/>
      <c r="X121" s="153"/>
      <c r="Y121" s="103"/>
      <c r="Z121" s="160"/>
      <c r="AA121" s="157"/>
      <c r="AB121" s="66"/>
    </row>
    <row r="122" spans="1:28" ht="12.75">
      <c r="A122" s="152"/>
      <c r="B122" s="330">
        <f t="shared" si="0"/>
      </c>
      <c r="C122" s="331">
        <f t="shared" si="17"/>
      </c>
      <c r="D122" s="297">
        <f t="shared" si="18"/>
      </c>
      <c r="E122" s="332">
        <f t="shared" si="19"/>
      </c>
      <c r="F122" s="333">
        <f t="shared" si="20"/>
      </c>
      <c r="G122" s="333">
        <f t="shared" si="21"/>
      </c>
      <c r="H122" s="333">
        <f t="shared" si="22"/>
      </c>
      <c r="I122" s="333">
        <f t="shared" si="23"/>
        <v>0</v>
      </c>
      <c r="J122" s="155"/>
      <c r="K122" s="156"/>
      <c r="L122" s="152"/>
      <c r="M122" s="157"/>
      <c r="N122" s="156"/>
      <c r="O122" s="103"/>
      <c r="P122" s="153"/>
      <c r="Q122" s="153"/>
      <c r="R122" s="158"/>
      <c r="S122" s="159"/>
      <c r="T122" s="159"/>
      <c r="U122" s="333">
        <f t="shared" si="24"/>
        <v>0</v>
      </c>
      <c r="V122" s="153"/>
      <c r="W122" s="153"/>
      <c r="X122" s="153"/>
      <c r="Y122" s="103"/>
      <c r="Z122" s="160"/>
      <c r="AA122" s="157"/>
      <c r="AB122" s="66"/>
    </row>
    <row r="123" spans="1:28" ht="12.75">
      <c r="A123" s="152"/>
      <c r="B123" s="330">
        <f t="shared" si="0"/>
      </c>
      <c r="C123" s="331">
        <f t="shared" si="17"/>
      </c>
      <c r="D123" s="297">
        <f t="shared" si="18"/>
      </c>
      <c r="E123" s="332">
        <f t="shared" si="19"/>
      </c>
      <c r="F123" s="333">
        <f t="shared" si="20"/>
      </c>
      <c r="G123" s="333">
        <f t="shared" si="21"/>
      </c>
      <c r="H123" s="333">
        <f t="shared" si="22"/>
      </c>
      <c r="I123" s="333">
        <f t="shared" si="23"/>
        <v>0</v>
      </c>
      <c r="J123" s="155"/>
      <c r="K123" s="156"/>
      <c r="L123" s="152"/>
      <c r="M123" s="157"/>
      <c r="N123" s="156"/>
      <c r="O123" s="103"/>
      <c r="P123" s="153"/>
      <c r="Q123" s="153"/>
      <c r="R123" s="158"/>
      <c r="S123" s="159"/>
      <c r="T123" s="159"/>
      <c r="U123" s="333">
        <f t="shared" si="24"/>
        <v>0</v>
      </c>
      <c r="V123" s="153"/>
      <c r="W123" s="153"/>
      <c r="X123" s="153"/>
      <c r="Y123" s="103"/>
      <c r="Z123" s="160"/>
      <c r="AA123" s="157"/>
      <c r="AB123" s="66"/>
    </row>
    <row r="124" spans="1:28" ht="12.75">
      <c r="A124" s="152"/>
      <c r="B124" s="330">
        <f t="shared" si="0"/>
      </c>
      <c r="C124" s="331">
        <f t="shared" si="17"/>
      </c>
      <c r="D124" s="297">
        <f t="shared" si="18"/>
      </c>
      <c r="E124" s="332">
        <f t="shared" si="19"/>
      </c>
      <c r="F124" s="333">
        <f t="shared" si="20"/>
      </c>
      <c r="G124" s="333">
        <f t="shared" si="21"/>
      </c>
      <c r="H124" s="333">
        <f t="shared" si="22"/>
      </c>
      <c r="I124" s="333">
        <f t="shared" si="23"/>
        <v>0</v>
      </c>
      <c r="J124" s="155"/>
      <c r="K124" s="156"/>
      <c r="L124" s="152"/>
      <c r="M124" s="157"/>
      <c r="N124" s="156"/>
      <c r="O124" s="103"/>
      <c r="P124" s="153"/>
      <c r="Q124" s="153"/>
      <c r="R124" s="158"/>
      <c r="S124" s="159"/>
      <c r="T124" s="159"/>
      <c r="U124" s="333">
        <f t="shared" si="24"/>
        <v>0</v>
      </c>
      <c r="V124" s="153"/>
      <c r="W124" s="153"/>
      <c r="X124" s="153"/>
      <c r="Y124" s="103"/>
      <c r="Z124" s="160"/>
      <c r="AA124" s="157"/>
      <c r="AB124" s="66"/>
    </row>
    <row r="125" spans="1:28" ht="12.75">
      <c r="A125" s="152"/>
      <c r="B125" s="330">
        <f t="shared" si="0"/>
      </c>
      <c r="C125" s="331">
        <f t="shared" si="17"/>
      </c>
      <c r="D125" s="297">
        <f t="shared" si="18"/>
      </c>
      <c r="E125" s="332">
        <f t="shared" si="19"/>
      </c>
      <c r="F125" s="333">
        <f t="shared" si="20"/>
      </c>
      <c r="G125" s="333">
        <f t="shared" si="21"/>
      </c>
      <c r="H125" s="333">
        <f t="shared" si="22"/>
      </c>
      <c r="I125" s="333">
        <f t="shared" si="23"/>
        <v>0</v>
      </c>
      <c r="J125" s="155"/>
      <c r="K125" s="156"/>
      <c r="L125" s="152"/>
      <c r="M125" s="157"/>
      <c r="N125" s="156"/>
      <c r="O125" s="103"/>
      <c r="P125" s="153"/>
      <c r="Q125" s="153"/>
      <c r="R125" s="158"/>
      <c r="S125" s="159"/>
      <c r="T125" s="159"/>
      <c r="U125" s="333">
        <f t="shared" si="24"/>
        <v>0</v>
      </c>
      <c r="V125" s="153"/>
      <c r="W125" s="153"/>
      <c r="X125" s="153"/>
      <c r="Y125" s="103"/>
      <c r="Z125" s="160"/>
      <c r="AA125" s="157"/>
      <c r="AB125" s="66"/>
    </row>
    <row r="126" spans="1:28" ht="12.75">
      <c r="A126" s="152"/>
      <c r="B126" s="330">
        <f t="shared" si="0"/>
      </c>
      <c r="C126" s="331">
        <f t="shared" si="17"/>
      </c>
      <c r="D126" s="297">
        <f t="shared" si="18"/>
      </c>
      <c r="E126" s="332">
        <f t="shared" si="19"/>
      </c>
      <c r="F126" s="333">
        <f t="shared" si="20"/>
      </c>
      <c r="G126" s="333">
        <f t="shared" si="21"/>
      </c>
      <c r="H126" s="333">
        <f t="shared" si="22"/>
      </c>
      <c r="I126" s="333">
        <f t="shared" si="23"/>
        <v>0</v>
      </c>
      <c r="J126" s="155"/>
      <c r="K126" s="156"/>
      <c r="L126" s="152"/>
      <c r="M126" s="157"/>
      <c r="N126" s="156"/>
      <c r="O126" s="103"/>
      <c r="P126" s="153"/>
      <c r="Q126" s="153"/>
      <c r="R126" s="158"/>
      <c r="S126" s="159"/>
      <c r="T126" s="159"/>
      <c r="U126" s="333">
        <f t="shared" si="24"/>
        <v>0</v>
      </c>
      <c r="V126" s="153"/>
      <c r="W126" s="153"/>
      <c r="X126" s="153"/>
      <c r="Y126" s="103"/>
      <c r="Z126" s="160"/>
      <c r="AA126" s="157"/>
      <c r="AB126" s="66"/>
    </row>
    <row r="127" spans="1:28" ht="12.75">
      <c r="A127" s="152"/>
      <c r="B127" s="330">
        <f t="shared" si="0"/>
      </c>
      <c r="C127" s="331">
        <f t="shared" si="17"/>
      </c>
      <c r="D127" s="297">
        <f t="shared" si="18"/>
      </c>
      <c r="E127" s="332">
        <f t="shared" si="19"/>
      </c>
      <c r="F127" s="333">
        <f t="shared" si="20"/>
      </c>
      <c r="G127" s="333">
        <f t="shared" si="21"/>
      </c>
      <c r="H127" s="333">
        <f t="shared" si="22"/>
      </c>
      <c r="I127" s="333">
        <f t="shared" si="23"/>
        <v>0</v>
      </c>
      <c r="J127" s="155"/>
      <c r="K127" s="156"/>
      <c r="L127" s="152"/>
      <c r="M127" s="157"/>
      <c r="N127" s="156"/>
      <c r="O127" s="103"/>
      <c r="P127" s="153"/>
      <c r="Q127" s="153"/>
      <c r="R127" s="158"/>
      <c r="S127" s="159"/>
      <c r="T127" s="159"/>
      <c r="U127" s="333">
        <f t="shared" si="24"/>
        <v>0</v>
      </c>
      <c r="V127" s="153"/>
      <c r="W127" s="153"/>
      <c r="X127" s="153"/>
      <c r="Y127" s="103"/>
      <c r="Z127" s="160"/>
      <c r="AA127" s="157"/>
      <c r="AB127" s="66"/>
    </row>
    <row r="128" spans="1:28" s="112" customFormat="1" ht="12.75">
      <c r="A128" s="152"/>
      <c r="B128" s="330">
        <f t="shared" si="0"/>
      </c>
      <c r="C128" s="331">
        <f t="shared" si="17"/>
      </c>
      <c r="D128" s="297">
        <f t="shared" si="18"/>
      </c>
      <c r="E128" s="332">
        <f t="shared" si="19"/>
      </c>
      <c r="F128" s="333">
        <f t="shared" si="20"/>
      </c>
      <c r="G128" s="333">
        <f t="shared" si="21"/>
      </c>
      <c r="H128" s="333">
        <f t="shared" si="22"/>
      </c>
      <c r="I128" s="333">
        <f t="shared" si="23"/>
        <v>0</v>
      </c>
      <c r="J128" s="155"/>
      <c r="K128" s="156"/>
      <c r="L128" s="152"/>
      <c r="M128" s="157"/>
      <c r="N128" s="156"/>
      <c r="O128" s="103"/>
      <c r="P128" s="153"/>
      <c r="Q128" s="153"/>
      <c r="R128" s="158"/>
      <c r="S128" s="159"/>
      <c r="T128" s="159"/>
      <c r="U128" s="333">
        <f t="shared" si="24"/>
        <v>0</v>
      </c>
      <c r="V128" s="153"/>
      <c r="W128" s="153"/>
      <c r="X128" s="153"/>
      <c r="Y128" s="103"/>
      <c r="Z128" s="160"/>
      <c r="AA128" s="157"/>
      <c r="AB128" s="66"/>
    </row>
    <row r="129" spans="1:28" s="112" customFormat="1" ht="12.75">
      <c r="A129" s="152"/>
      <c r="B129" s="330">
        <f t="shared" si="0"/>
      </c>
      <c r="C129" s="331">
        <f t="shared" si="17"/>
      </c>
      <c r="D129" s="297">
        <f t="shared" si="18"/>
      </c>
      <c r="E129" s="332">
        <f t="shared" si="19"/>
      </c>
      <c r="F129" s="333">
        <f t="shared" si="20"/>
      </c>
      <c r="G129" s="333">
        <f t="shared" si="21"/>
      </c>
      <c r="H129" s="333">
        <f t="shared" si="22"/>
      </c>
      <c r="I129" s="333">
        <f t="shared" si="23"/>
        <v>0</v>
      </c>
      <c r="J129" s="155"/>
      <c r="K129" s="156"/>
      <c r="L129" s="152"/>
      <c r="M129" s="157"/>
      <c r="N129" s="156"/>
      <c r="O129" s="103"/>
      <c r="P129" s="153"/>
      <c r="Q129" s="153"/>
      <c r="R129" s="158"/>
      <c r="S129" s="159"/>
      <c r="T129" s="159"/>
      <c r="U129" s="333">
        <f t="shared" si="24"/>
        <v>0</v>
      </c>
      <c r="V129" s="153"/>
      <c r="W129" s="153"/>
      <c r="X129" s="153"/>
      <c r="Y129" s="103"/>
      <c r="Z129" s="160"/>
      <c r="AA129" s="157"/>
      <c r="AB129" s="66"/>
    </row>
    <row r="130" spans="1:28" s="112" customFormat="1" ht="12.75">
      <c r="A130" s="152"/>
      <c r="B130" s="330">
        <f t="shared" si="0"/>
      </c>
      <c r="C130" s="331">
        <f t="shared" si="17"/>
      </c>
      <c r="D130" s="297">
        <f t="shared" si="18"/>
      </c>
      <c r="E130" s="332">
        <f t="shared" si="19"/>
      </c>
      <c r="F130" s="333">
        <f t="shared" si="20"/>
      </c>
      <c r="G130" s="333">
        <f t="shared" si="21"/>
      </c>
      <c r="H130" s="333">
        <f t="shared" si="22"/>
      </c>
      <c r="I130" s="333">
        <f t="shared" si="23"/>
        <v>0</v>
      </c>
      <c r="J130" s="155"/>
      <c r="K130" s="156"/>
      <c r="L130" s="152"/>
      <c r="M130" s="157"/>
      <c r="N130" s="156"/>
      <c r="O130" s="103"/>
      <c r="P130" s="153"/>
      <c r="Q130" s="153"/>
      <c r="R130" s="158"/>
      <c r="S130" s="159"/>
      <c r="T130" s="159"/>
      <c r="U130" s="333">
        <f t="shared" si="24"/>
        <v>0</v>
      </c>
      <c r="V130" s="153"/>
      <c r="W130" s="153"/>
      <c r="X130" s="153"/>
      <c r="Y130" s="103"/>
      <c r="Z130" s="160"/>
      <c r="AA130" s="157"/>
      <c r="AB130" s="66"/>
    </row>
    <row r="131" spans="1:28" s="112" customFormat="1" ht="12.75">
      <c r="A131" s="152"/>
      <c r="B131" s="330">
        <f t="shared" si="0"/>
      </c>
      <c r="C131" s="331">
        <f>IF(ISERROR(VLOOKUP(A131,ChallanDatabase,14)),"",VLOOKUP(A131,ChallanDatabase,14))</f>
      </c>
      <c r="D131" s="297">
        <f>IF(ISERROR(VLOOKUP(A131,ChallanDatabase,16)),"",VLOOKUP(A131,ChallanDatabase,16))</f>
      </c>
      <c r="E131" s="332">
        <f>IF(ISERROR(VLOOKUP(A131,ChallanDatabase,2)),"",VLOOKUP(A131,ChallanDatabase,2))</f>
      </c>
      <c r="F131" s="333">
        <f>IF(ISERROR(VLOOKUP(A131,ChallanDatabaseTotal,20)),"",IF(VLOOKUP(A131,ChallanDatabaseTotal,20)=0,"",VLOOKUP(A131,ChallanDatabaseTotal,20)))</f>
      </c>
      <c r="G131" s="333">
        <f>IF(ISERROR(VLOOKUP(A131,ChallanDatabase,18)),"",IF(VLOOKUP(A131,ChallanDatabase,18)=0,"",VLOOKUP(A131,ChallanDatabase,18)))</f>
      </c>
      <c r="H131" s="333">
        <f>IF(ISERROR(VLOOKUP(A131,ChallanDatabase,19)),"",IF(VLOOKUP(A131,ChallanDatabase,19)=0,"",VLOOKUP(A131,ChallanDatabase,19)))</f>
      </c>
      <c r="I131" s="333">
        <f>SUM(F131:H131)</f>
        <v>0</v>
      </c>
      <c r="J131" s="155"/>
      <c r="K131" s="156"/>
      <c r="L131" s="152"/>
      <c r="M131" s="157"/>
      <c r="N131" s="156"/>
      <c r="O131" s="103"/>
      <c r="P131" s="153"/>
      <c r="Q131" s="153"/>
      <c r="R131" s="158"/>
      <c r="S131" s="159"/>
      <c r="T131" s="159"/>
      <c r="U131" s="333">
        <f>SUM(R131:T131)</f>
        <v>0</v>
      </c>
      <c r="V131" s="153"/>
      <c r="W131" s="153"/>
      <c r="X131" s="153"/>
      <c r="Y131" s="103"/>
      <c r="Z131" s="160"/>
      <c r="AA131" s="157"/>
      <c r="AB131" s="66"/>
    </row>
    <row r="132" spans="1:28" s="112" customFormat="1" ht="12.75">
      <c r="A132" s="152"/>
      <c r="B132" s="330">
        <f t="shared" si="0"/>
      </c>
      <c r="C132" s="331">
        <f>IF(ISERROR(VLOOKUP(A132,ChallanDatabase,14)),"",VLOOKUP(A132,ChallanDatabase,14))</f>
      </c>
      <c r="D132" s="297">
        <f>IF(ISERROR(VLOOKUP(A132,ChallanDatabase,16)),"",VLOOKUP(A132,ChallanDatabase,16))</f>
      </c>
      <c r="E132" s="332">
        <f>IF(ISERROR(VLOOKUP(A132,ChallanDatabase,2)),"",VLOOKUP(A132,ChallanDatabase,2))</f>
      </c>
      <c r="F132" s="333">
        <f>IF(ISERROR(VLOOKUP(A132,ChallanDatabaseTotal,20)),"",IF(VLOOKUP(A132,ChallanDatabaseTotal,20)=0,"",VLOOKUP(A132,ChallanDatabaseTotal,20)))</f>
      </c>
      <c r="G132" s="333">
        <f>IF(ISERROR(VLOOKUP(A132,ChallanDatabase,18)),"",IF(VLOOKUP(A132,ChallanDatabase,18)=0,"",VLOOKUP(A132,ChallanDatabase,18)))</f>
      </c>
      <c r="H132" s="333">
        <f>IF(ISERROR(VLOOKUP(A132,ChallanDatabase,19)),"",IF(VLOOKUP(A132,ChallanDatabase,19)=0,"",VLOOKUP(A132,ChallanDatabase,19)))</f>
      </c>
      <c r="I132" s="333">
        <f>SUM(F132:H132)</f>
        <v>0</v>
      </c>
      <c r="J132" s="155"/>
      <c r="K132" s="156"/>
      <c r="L132" s="152"/>
      <c r="M132" s="157"/>
      <c r="N132" s="156"/>
      <c r="O132" s="103"/>
      <c r="P132" s="153"/>
      <c r="Q132" s="153"/>
      <c r="R132" s="158"/>
      <c r="S132" s="159"/>
      <c r="T132" s="159"/>
      <c r="U132" s="333">
        <f>SUM(R132:T132)</f>
        <v>0</v>
      </c>
      <c r="V132" s="153"/>
      <c r="W132" s="153"/>
      <c r="X132" s="153"/>
      <c r="Y132" s="103"/>
      <c r="Z132" s="160"/>
      <c r="AA132" s="157"/>
      <c r="AB132" s="66"/>
    </row>
    <row r="133" spans="1:28" s="112" customFormat="1" ht="12.75">
      <c r="A133" s="152"/>
      <c r="B133" s="330">
        <f t="shared" si="0"/>
      </c>
      <c r="C133" s="331">
        <f>IF(ISERROR(VLOOKUP(A133,ChallanDatabase,14)),"",VLOOKUP(A133,ChallanDatabase,14))</f>
      </c>
      <c r="D133" s="297">
        <f>IF(ISERROR(VLOOKUP(A133,ChallanDatabase,16)),"",VLOOKUP(A133,ChallanDatabase,16))</f>
      </c>
      <c r="E133" s="332">
        <f>IF(ISERROR(VLOOKUP(A133,ChallanDatabase,2)),"",VLOOKUP(A133,ChallanDatabase,2))</f>
      </c>
      <c r="F133" s="333">
        <f>IF(ISERROR(VLOOKUP(A133,ChallanDatabaseTotal,20)),"",IF(VLOOKUP(A133,ChallanDatabaseTotal,20)=0,"",VLOOKUP(A133,ChallanDatabaseTotal,20)))</f>
      </c>
      <c r="G133" s="333">
        <f>IF(ISERROR(VLOOKUP(A133,ChallanDatabase,18)),"",IF(VLOOKUP(A133,ChallanDatabase,18)=0,"",VLOOKUP(A133,ChallanDatabase,18)))</f>
      </c>
      <c r="H133" s="333">
        <f>IF(ISERROR(VLOOKUP(A133,ChallanDatabase,19)),"",IF(VLOOKUP(A133,ChallanDatabase,19)=0,"",VLOOKUP(A133,ChallanDatabase,19)))</f>
      </c>
      <c r="I133" s="333">
        <f>SUM(F133:H133)</f>
        <v>0</v>
      </c>
      <c r="J133" s="155"/>
      <c r="K133" s="156"/>
      <c r="L133" s="152"/>
      <c r="M133" s="157"/>
      <c r="N133" s="156"/>
      <c r="O133" s="103"/>
      <c r="P133" s="153"/>
      <c r="Q133" s="153"/>
      <c r="R133" s="158"/>
      <c r="S133" s="159"/>
      <c r="T133" s="159"/>
      <c r="U133" s="333">
        <f>SUM(R133:T133)</f>
        <v>0</v>
      </c>
      <c r="V133" s="153"/>
      <c r="W133" s="153"/>
      <c r="X133" s="153"/>
      <c r="Y133" s="103"/>
      <c r="Z133" s="160"/>
      <c r="AA133" s="157"/>
      <c r="AB133" s="66"/>
    </row>
    <row r="134" spans="1:28" s="112" customFormat="1" ht="12.75">
      <c r="A134" s="152"/>
      <c r="B134" s="330">
        <f t="shared" si="0"/>
      </c>
      <c r="C134" s="331">
        <f>IF(ISERROR(VLOOKUP(A134,ChallanDatabase,14)),"",VLOOKUP(A134,ChallanDatabase,14))</f>
      </c>
      <c r="D134" s="297">
        <f>IF(ISERROR(VLOOKUP(A134,ChallanDatabase,16)),"",VLOOKUP(A134,ChallanDatabase,16))</f>
      </c>
      <c r="E134" s="332">
        <f>IF(ISERROR(VLOOKUP(A134,ChallanDatabase,2)),"",VLOOKUP(A134,ChallanDatabase,2))</f>
      </c>
      <c r="F134" s="333">
        <f>IF(ISERROR(VLOOKUP(A134,ChallanDatabaseTotal,20)),"",IF(VLOOKUP(A134,ChallanDatabaseTotal,20)=0,"",VLOOKUP(A134,ChallanDatabaseTotal,20)))</f>
      </c>
      <c r="G134" s="333">
        <f>IF(ISERROR(VLOOKUP(A134,ChallanDatabase,18)),"",IF(VLOOKUP(A134,ChallanDatabase,18)=0,"",VLOOKUP(A134,ChallanDatabase,18)))</f>
      </c>
      <c r="H134" s="333">
        <f>IF(ISERROR(VLOOKUP(A134,ChallanDatabase,19)),"",IF(VLOOKUP(A134,ChallanDatabase,19)=0,"",VLOOKUP(A134,ChallanDatabase,19)))</f>
      </c>
      <c r="I134" s="333">
        <f>SUM(F134:H134)</f>
        <v>0</v>
      </c>
      <c r="J134" s="155"/>
      <c r="K134" s="156"/>
      <c r="L134" s="152"/>
      <c r="M134" s="157"/>
      <c r="N134" s="156"/>
      <c r="O134" s="103"/>
      <c r="P134" s="153"/>
      <c r="Q134" s="153"/>
      <c r="R134" s="158"/>
      <c r="S134" s="159"/>
      <c r="T134" s="159"/>
      <c r="U134" s="333">
        <f>SUM(R134:T134)</f>
        <v>0</v>
      </c>
      <c r="V134" s="153"/>
      <c r="W134" s="153"/>
      <c r="X134" s="153"/>
      <c r="Y134" s="103"/>
      <c r="Z134" s="160"/>
      <c r="AA134" s="157"/>
      <c r="AB134" s="66"/>
    </row>
    <row r="135" spans="1:28" s="112" customFormat="1" ht="12.75">
      <c r="A135" s="152"/>
      <c r="B135" s="330">
        <f t="shared" si="0"/>
      </c>
      <c r="C135" s="331">
        <f>IF(ISERROR(VLOOKUP(A135,ChallanDatabase,14)),"",VLOOKUP(A135,ChallanDatabase,14))</f>
      </c>
      <c r="D135" s="297">
        <f>IF(ISERROR(VLOOKUP(A135,ChallanDatabase,16)),"",VLOOKUP(A135,ChallanDatabase,16))</f>
      </c>
      <c r="E135" s="332">
        <f>IF(ISERROR(VLOOKUP(A135,ChallanDatabase,2)),"",VLOOKUP(A135,ChallanDatabase,2))</f>
      </c>
      <c r="F135" s="333">
        <f>IF(ISERROR(VLOOKUP(A135,ChallanDatabaseTotal,20)),"",IF(VLOOKUP(A135,ChallanDatabaseTotal,20)=0,"",VLOOKUP(A135,ChallanDatabaseTotal,20)))</f>
      </c>
      <c r="G135" s="333">
        <f>IF(ISERROR(VLOOKUP(A135,ChallanDatabase,18)),"",IF(VLOOKUP(A135,ChallanDatabase,18)=0,"",VLOOKUP(A135,ChallanDatabase,18)))</f>
      </c>
      <c r="H135" s="333">
        <f>IF(ISERROR(VLOOKUP(A135,ChallanDatabase,19)),"",IF(VLOOKUP(A135,ChallanDatabase,19)=0,"",VLOOKUP(A135,ChallanDatabase,19)))</f>
      </c>
      <c r="I135" s="333">
        <f>SUM(F135:H135)</f>
        <v>0</v>
      </c>
      <c r="J135" s="155"/>
      <c r="K135" s="156"/>
      <c r="L135" s="152"/>
      <c r="M135" s="157"/>
      <c r="N135" s="156"/>
      <c r="O135" s="103"/>
      <c r="P135" s="153"/>
      <c r="Q135" s="153"/>
      <c r="R135" s="158"/>
      <c r="S135" s="159"/>
      <c r="T135" s="159"/>
      <c r="U135" s="333">
        <f>SUM(R135:T135)</f>
        <v>0</v>
      </c>
      <c r="V135" s="153"/>
      <c r="W135" s="153"/>
      <c r="X135" s="153"/>
      <c r="Y135" s="103"/>
      <c r="Z135" s="160"/>
      <c r="AA135" s="157"/>
      <c r="AB135" s="66"/>
    </row>
    <row r="136" spans="1:28" s="112" customFormat="1" ht="12.75">
      <c r="A136" s="152"/>
      <c r="B136" s="330">
        <f t="shared" si="0"/>
      </c>
      <c r="C136" s="331">
        <f>IF(ISERROR(VLOOKUP(A136,ChallanDatabase,14)),"",VLOOKUP(A136,ChallanDatabase,14))</f>
      </c>
      <c r="D136" s="297">
        <f>IF(ISERROR(VLOOKUP(A136,ChallanDatabase,16)),"",VLOOKUP(A136,ChallanDatabase,16))</f>
      </c>
      <c r="E136" s="332">
        <f>IF(ISERROR(VLOOKUP(A136,ChallanDatabase,2)),"",VLOOKUP(A136,ChallanDatabase,2))</f>
      </c>
      <c r="F136" s="333">
        <f>IF(ISERROR(VLOOKUP(A136,ChallanDatabaseTotal,20)),"",IF(VLOOKUP(A136,ChallanDatabaseTotal,20)=0,"",VLOOKUP(A136,ChallanDatabaseTotal,20)))</f>
      </c>
      <c r="G136" s="333">
        <f>IF(ISERROR(VLOOKUP(A136,ChallanDatabase,18)),"",IF(VLOOKUP(A136,ChallanDatabase,18)=0,"",VLOOKUP(A136,ChallanDatabase,18)))</f>
      </c>
      <c r="H136" s="333">
        <f>IF(ISERROR(VLOOKUP(A136,ChallanDatabase,19)),"",IF(VLOOKUP(A136,ChallanDatabase,19)=0,"",VLOOKUP(A136,ChallanDatabase,19)))</f>
      </c>
      <c r="I136" s="333">
        <f>SUM(F136:H136)</f>
        <v>0</v>
      </c>
      <c r="J136" s="155"/>
      <c r="K136" s="156"/>
      <c r="L136" s="152"/>
      <c r="M136" s="157"/>
      <c r="N136" s="156"/>
      <c r="O136" s="103"/>
      <c r="P136" s="153"/>
      <c r="Q136" s="153"/>
      <c r="R136" s="158"/>
      <c r="S136" s="159"/>
      <c r="T136" s="159"/>
      <c r="U136" s="333">
        <f>SUM(R136:T136)</f>
        <v>0</v>
      </c>
      <c r="V136" s="153"/>
      <c r="W136" s="153"/>
      <c r="X136" s="153"/>
      <c r="Y136" s="103"/>
      <c r="Z136" s="160"/>
      <c r="AA136" s="157"/>
      <c r="AB136" s="66"/>
    </row>
    <row r="137" spans="1:28" s="112" customFormat="1" ht="12.75">
      <c r="A137" s="152"/>
      <c r="B137" s="330">
        <f t="shared" si="0"/>
      </c>
      <c r="C137" s="331">
        <f>IF(ISERROR(VLOOKUP(A137,ChallanDatabase,14)),"",VLOOKUP(A137,ChallanDatabase,14))</f>
      </c>
      <c r="D137" s="297">
        <f>IF(ISERROR(VLOOKUP(A137,ChallanDatabase,16)),"",VLOOKUP(A137,ChallanDatabase,16))</f>
      </c>
      <c r="E137" s="332">
        <f>IF(ISERROR(VLOOKUP(A137,ChallanDatabase,2)),"",VLOOKUP(A137,ChallanDatabase,2))</f>
      </c>
      <c r="F137" s="333">
        <f>IF(ISERROR(VLOOKUP(A137,ChallanDatabaseTotal,20)),"",IF(VLOOKUP(A137,ChallanDatabaseTotal,20)=0,"",VLOOKUP(A137,ChallanDatabaseTotal,20)))</f>
      </c>
      <c r="G137" s="333">
        <f>IF(ISERROR(VLOOKUP(A137,ChallanDatabase,18)),"",IF(VLOOKUP(A137,ChallanDatabase,18)=0,"",VLOOKUP(A137,ChallanDatabase,18)))</f>
      </c>
      <c r="H137" s="333">
        <f>IF(ISERROR(VLOOKUP(A137,ChallanDatabase,19)),"",IF(VLOOKUP(A137,ChallanDatabase,19)=0,"",VLOOKUP(A137,ChallanDatabase,19)))</f>
      </c>
      <c r="I137" s="333">
        <f>SUM(F137:H137)</f>
        <v>0</v>
      </c>
      <c r="J137" s="155"/>
      <c r="K137" s="156"/>
      <c r="L137" s="152"/>
      <c r="M137" s="157"/>
      <c r="N137" s="156"/>
      <c r="O137" s="103"/>
      <c r="P137" s="153"/>
      <c r="Q137" s="153"/>
      <c r="R137" s="158"/>
      <c r="S137" s="159"/>
      <c r="T137" s="159"/>
      <c r="U137" s="333">
        <f>SUM(R137:T137)</f>
        <v>0</v>
      </c>
      <c r="V137" s="153"/>
      <c r="W137" s="153"/>
      <c r="X137" s="153"/>
      <c r="Y137" s="103"/>
      <c r="Z137" s="160"/>
      <c r="AA137" s="157"/>
      <c r="AB137" s="66"/>
    </row>
    <row r="138" spans="1:28" s="112" customFormat="1" ht="12.75">
      <c r="A138" s="152"/>
      <c r="B138" s="330">
        <f t="shared" si="0"/>
      </c>
      <c r="C138" s="331">
        <f>IF(ISERROR(VLOOKUP(A138,ChallanDatabase,14)),"",VLOOKUP(A138,ChallanDatabase,14))</f>
      </c>
      <c r="D138" s="297">
        <f>IF(ISERROR(VLOOKUP(A138,ChallanDatabase,16)),"",VLOOKUP(A138,ChallanDatabase,16))</f>
      </c>
      <c r="E138" s="332">
        <f>IF(ISERROR(VLOOKUP(A138,ChallanDatabase,2)),"",VLOOKUP(A138,ChallanDatabase,2))</f>
      </c>
      <c r="F138" s="333">
        <f>IF(ISERROR(VLOOKUP(A138,ChallanDatabaseTotal,20)),"",IF(VLOOKUP(A138,ChallanDatabaseTotal,20)=0,"",VLOOKUP(A138,ChallanDatabaseTotal,20)))</f>
      </c>
      <c r="G138" s="333">
        <f>IF(ISERROR(VLOOKUP(A138,ChallanDatabase,18)),"",IF(VLOOKUP(A138,ChallanDatabase,18)=0,"",VLOOKUP(A138,ChallanDatabase,18)))</f>
      </c>
      <c r="H138" s="333">
        <f>IF(ISERROR(VLOOKUP(A138,ChallanDatabase,19)),"",IF(VLOOKUP(A138,ChallanDatabase,19)=0,"",VLOOKUP(A138,ChallanDatabase,19)))</f>
      </c>
      <c r="I138" s="333">
        <f>SUM(F138:H138)</f>
        <v>0</v>
      </c>
      <c r="J138" s="155"/>
      <c r="K138" s="156"/>
      <c r="L138" s="152"/>
      <c r="M138" s="157"/>
      <c r="N138" s="156"/>
      <c r="O138" s="103"/>
      <c r="P138" s="153"/>
      <c r="Q138" s="153"/>
      <c r="R138" s="158"/>
      <c r="S138" s="159"/>
      <c r="T138" s="159"/>
      <c r="U138" s="333">
        <f>SUM(R138:T138)</f>
        <v>0</v>
      </c>
      <c r="V138" s="153"/>
      <c r="W138" s="153"/>
      <c r="X138" s="153"/>
      <c r="Y138" s="103"/>
      <c r="Z138" s="160"/>
      <c r="AA138" s="157"/>
      <c r="AB138" s="66"/>
    </row>
    <row r="139" spans="1:28" s="112" customFormat="1" ht="12.75">
      <c r="A139" s="152"/>
      <c r="B139" s="330">
        <f t="shared" si="0"/>
      </c>
      <c r="C139" s="331">
        <f>IF(ISERROR(VLOOKUP(A139,ChallanDatabase,14)),"",VLOOKUP(A139,ChallanDatabase,14))</f>
      </c>
      <c r="D139" s="297">
        <f>IF(ISERROR(VLOOKUP(A139,ChallanDatabase,16)),"",VLOOKUP(A139,ChallanDatabase,16))</f>
      </c>
      <c r="E139" s="332">
        <f>IF(ISERROR(VLOOKUP(A139,ChallanDatabase,2)),"",VLOOKUP(A139,ChallanDatabase,2))</f>
      </c>
      <c r="F139" s="333">
        <f>IF(ISERROR(VLOOKUP(A139,ChallanDatabaseTotal,20)),"",IF(VLOOKUP(A139,ChallanDatabaseTotal,20)=0,"",VLOOKUP(A139,ChallanDatabaseTotal,20)))</f>
      </c>
      <c r="G139" s="333">
        <f>IF(ISERROR(VLOOKUP(A139,ChallanDatabase,18)),"",IF(VLOOKUP(A139,ChallanDatabase,18)=0,"",VLOOKUP(A139,ChallanDatabase,18)))</f>
      </c>
      <c r="H139" s="333">
        <f>IF(ISERROR(VLOOKUP(A139,ChallanDatabase,19)),"",IF(VLOOKUP(A139,ChallanDatabase,19)=0,"",VLOOKUP(A139,ChallanDatabase,19)))</f>
      </c>
      <c r="I139" s="333">
        <f>SUM(F139:H139)</f>
        <v>0</v>
      </c>
      <c r="J139" s="155"/>
      <c r="K139" s="156"/>
      <c r="L139" s="152"/>
      <c r="M139" s="157"/>
      <c r="N139" s="156"/>
      <c r="O139" s="103"/>
      <c r="P139" s="153"/>
      <c r="Q139" s="153"/>
      <c r="R139" s="158"/>
      <c r="S139" s="159"/>
      <c r="T139" s="159"/>
      <c r="U139" s="333">
        <f>SUM(R139:T139)</f>
        <v>0</v>
      </c>
      <c r="V139" s="153"/>
      <c r="W139" s="153"/>
      <c r="X139" s="153"/>
      <c r="Y139" s="103"/>
      <c r="Z139" s="160"/>
      <c r="AA139" s="157"/>
      <c r="AB139" s="66"/>
    </row>
    <row r="140" spans="1:28" s="112" customFormat="1" ht="12.75">
      <c r="A140" s="152"/>
      <c r="B140" s="330">
        <f t="shared" si="0"/>
      </c>
      <c r="C140" s="331">
        <f>IF(ISERROR(VLOOKUP(A140,ChallanDatabase,14)),"",VLOOKUP(A140,ChallanDatabase,14))</f>
      </c>
      <c r="D140" s="297">
        <f>IF(ISERROR(VLOOKUP(A140,ChallanDatabase,16)),"",VLOOKUP(A140,ChallanDatabase,16))</f>
      </c>
      <c r="E140" s="332">
        <f>IF(ISERROR(VLOOKUP(A140,ChallanDatabase,2)),"",VLOOKUP(A140,ChallanDatabase,2))</f>
      </c>
      <c r="F140" s="333">
        <f>IF(ISERROR(VLOOKUP(A140,ChallanDatabaseTotal,20)),"",IF(VLOOKUP(A140,ChallanDatabaseTotal,20)=0,"",VLOOKUP(A140,ChallanDatabaseTotal,20)))</f>
      </c>
      <c r="G140" s="333">
        <f>IF(ISERROR(VLOOKUP(A140,ChallanDatabase,18)),"",IF(VLOOKUP(A140,ChallanDatabase,18)=0,"",VLOOKUP(A140,ChallanDatabase,18)))</f>
      </c>
      <c r="H140" s="333">
        <f>IF(ISERROR(VLOOKUP(A140,ChallanDatabase,19)),"",IF(VLOOKUP(A140,ChallanDatabase,19)=0,"",VLOOKUP(A140,ChallanDatabase,19)))</f>
      </c>
      <c r="I140" s="333">
        <f>SUM(F140:H140)</f>
        <v>0</v>
      </c>
      <c r="J140" s="155"/>
      <c r="K140" s="156"/>
      <c r="L140" s="152"/>
      <c r="M140" s="157"/>
      <c r="N140" s="156"/>
      <c r="O140" s="103"/>
      <c r="P140" s="153"/>
      <c r="Q140" s="153"/>
      <c r="R140" s="158"/>
      <c r="S140" s="159"/>
      <c r="T140" s="159"/>
      <c r="U140" s="333">
        <f>SUM(R140:T140)</f>
        <v>0</v>
      </c>
      <c r="V140" s="153"/>
      <c r="W140" s="153"/>
      <c r="X140" s="153"/>
      <c r="Y140" s="103"/>
      <c r="Z140" s="160"/>
      <c r="AA140" s="157"/>
      <c r="AB140" s="66"/>
    </row>
    <row r="141" spans="1:28" s="112" customFormat="1" ht="12.75">
      <c r="A141" s="152"/>
      <c r="B141" s="330">
        <f t="shared" si="0"/>
      </c>
      <c r="C141" s="331">
        <f>IF(ISERROR(VLOOKUP(A141,ChallanDatabase,14)),"",VLOOKUP(A141,ChallanDatabase,14))</f>
      </c>
      <c r="D141" s="297">
        <f>IF(ISERROR(VLOOKUP(A141,ChallanDatabase,16)),"",VLOOKUP(A141,ChallanDatabase,16))</f>
      </c>
      <c r="E141" s="332">
        <f>IF(ISERROR(VLOOKUP(A141,ChallanDatabase,2)),"",VLOOKUP(A141,ChallanDatabase,2))</f>
      </c>
      <c r="F141" s="333">
        <f>IF(ISERROR(VLOOKUP(A141,ChallanDatabaseTotal,20)),"",IF(VLOOKUP(A141,ChallanDatabaseTotal,20)=0,"",VLOOKUP(A141,ChallanDatabaseTotal,20)))</f>
      </c>
      <c r="G141" s="333">
        <f>IF(ISERROR(VLOOKUP(A141,ChallanDatabase,18)),"",IF(VLOOKUP(A141,ChallanDatabase,18)=0,"",VLOOKUP(A141,ChallanDatabase,18)))</f>
      </c>
      <c r="H141" s="333">
        <f>IF(ISERROR(VLOOKUP(A141,ChallanDatabase,19)),"",IF(VLOOKUP(A141,ChallanDatabase,19)=0,"",VLOOKUP(A141,ChallanDatabase,19)))</f>
      </c>
      <c r="I141" s="333">
        <f>SUM(F141:H141)</f>
        <v>0</v>
      </c>
      <c r="J141" s="155"/>
      <c r="K141" s="156"/>
      <c r="L141" s="152"/>
      <c r="M141" s="157"/>
      <c r="N141" s="156"/>
      <c r="O141" s="103"/>
      <c r="P141" s="153"/>
      <c r="Q141" s="153"/>
      <c r="R141" s="158"/>
      <c r="S141" s="159"/>
      <c r="T141" s="159"/>
      <c r="U141" s="333">
        <f>SUM(R141:T141)</f>
        <v>0</v>
      </c>
      <c r="V141" s="153"/>
      <c r="W141" s="153"/>
      <c r="X141" s="153"/>
      <c r="Y141" s="103"/>
      <c r="Z141" s="160"/>
      <c r="AA141" s="157"/>
      <c r="AB141" s="66"/>
    </row>
    <row r="142" spans="1:28" s="112" customFormat="1" ht="12.75">
      <c r="A142" s="152"/>
      <c r="B142" s="330">
        <f t="shared" si="0"/>
      </c>
      <c r="C142" s="331">
        <f>IF(ISERROR(VLOOKUP(A142,ChallanDatabase,14)),"",VLOOKUP(A142,ChallanDatabase,14))</f>
      </c>
      <c r="D142" s="297">
        <f>IF(ISERROR(VLOOKUP(A142,ChallanDatabase,16)),"",VLOOKUP(A142,ChallanDatabase,16))</f>
      </c>
      <c r="E142" s="332">
        <f>IF(ISERROR(VLOOKUP(A142,ChallanDatabase,2)),"",VLOOKUP(A142,ChallanDatabase,2))</f>
      </c>
      <c r="F142" s="333">
        <f>IF(ISERROR(VLOOKUP(A142,ChallanDatabaseTotal,20)),"",IF(VLOOKUP(A142,ChallanDatabaseTotal,20)=0,"",VLOOKUP(A142,ChallanDatabaseTotal,20)))</f>
      </c>
      <c r="G142" s="333">
        <f>IF(ISERROR(VLOOKUP(A142,ChallanDatabase,18)),"",IF(VLOOKUP(A142,ChallanDatabase,18)=0,"",VLOOKUP(A142,ChallanDatabase,18)))</f>
      </c>
      <c r="H142" s="333">
        <f>IF(ISERROR(VLOOKUP(A142,ChallanDatabase,19)),"",IF(VLOOKUP(A142,ChallanDatabase,19)=0,"",VLOOKUP(A142,ChallanDatabase,19)))</f>
      </c>
      <c r="I142" s="333">
        <f>SUM(F142:H142)</f>
        <v>0</v>
      </c>
      <c r="J142" s="155"/>
      <c r="K142" s="156"/>
      <c r="L142" s="152"/>
      <c r="M142" s="157"/>
      <c r="N142" s="156"/>
      <c r="O142" s="103"/>
      <c r="P142" s="153"/>
      <c r="Q142" s="153"/>
      <c r="R142" s="158"/>
      <c r="S142" s="159"/>
      <c r="T142" s="159"/>
      <c r="U142" s="333">
        <f>SUM(R142:T142)</f>
        <v>0</v>
      </c>
      <c r="V142" s="153"/>
      <c r="W142" s="153"/>
      <c r="X142" s="153"/>
      <c r="Y142" s="103"/>
      <c r="Z142" s="160"/>
      <c r="AA142" s="157"/>
      <c r="AB142" s="66"/>
    </row>
    <row r="143" spans="1:28" s="112" customFormat="1" ht="12.75">
      <c r="A143" s="152"/>
      <c r="B143" s="330">
        <f t="shared" si="0"/>
      </c>
      <c r="C143" s="331">
        <f>IF(ISERROR(VLOOKUP(A143,ChallanDatabase,14)),"",VLOOKUP(A143,ChallanDatabase,14))</f>
      </c>
      <c r="D143" s="297">
        <f>IF(ISERROR(VLOOKUP(A143,ChallanDatabase,16)),"",VLOOKUP(A143,ChallanDatabase,16))</f>
      </c>
      <c r="E143" s="332">
        <f>IF(ISERROR(VLOOKUP(A143,ChallanDatabase,2)),"",VLOOKUP(A143,ChallanDatabase,2))</f>
      </c>
      <c r="F143" s="333">
        <f>IF(ISERROR(VLOOKUP(A143,ChallanDatabaseTotal,20)),"",IF(VLOOKUP(A143,ChallanDatabaseTotal,20)=0,"",VLOOKUP(A143,ChallanDatabaseTotal,20)))</f>
      </c>
      <c r="G143" s="333">
        <f>IF(ISERROR(VLOOKUP(A143,ChallanDatabase,18)),"",IF(VLOOKUP(A143,ChallanDatabase,18)=0,"",VLOOKUP(A143,ChallanDatabase,18)))</f>
      </c>
      <c r="H143" s="333">
        <f>IF(ISERROR(VLOOKUP(A143,ChallanDatabase,19)),"",IF(VLOOKUP(A143,ChallanDatabase,19)=0,"",VLOOKUP(A143,ChallanDatabase,19)))</f>
      </c>
      <c r="I143" s="333">
        <f>SUM(F143:H143)</f>
        <v>0</v>
      </c>
      <c r="J143" s="155"/>
      <c r="K143" s="156"/>
      <c r="L143" s="152"/>
      <c r="M143" s="157"/>
      <c r="N143" s="156"/>
      <c r="O143" s="103"/>
      <c r="P143" s="153"/>
      <c r="Q143" s="153"/>
      <c r="R143" s="158"/>
      <c r="S143" s="159"/>
      <c r="T143" s="159"/>
      <c r="U143" s="333">
        <f>SUM(R143:T143)</f>
        <v>0</v>
      </c>
      <c r="V143" s="153"/>
      <c r="W143" s="153"/>
      <c r="X143" s="153"/>
      <c r="Y143" s="103"/>
      <c r="Z143" s="160"/>
      <c r="AA143" s="157"/>
      <c r="AB143" s="66"/>
    </row>
    <row r="144" spans="1:28" s="112" customFormat="1" ht="12.75">
      <c r="A144" s="152"/>
      <c r="B144" s="330">
        <f t="shared" si="0"/>
      </c>
      <c r="C144" s="331">
        <f>IF(ISERROR(VLOOKUP(A144,ChallanDatabase,14)),"",VLOOKUP(A144,ChallanDatabase,14))</f>
      </c>
      <c r="D144" s="297">
        <f>IF(ISERROR(VLOOKUP(A144,ChallanDatabase,16)),"",VLOOKUP(A144,ChallanDatabase,16))</f>
      </c>
      <c r="E144" s="332">
        <f>IF(ISERROR(VLOOKUP(A144,ChallanDatabase,2)),"",VLOOKUP(A144,ChallanDatabase,2))</f>
      </c>
      <c r="F144" s="333">
        <f>IF(ISERROR(VLOOKUP(A144,ChallanDatabaseTotal,20)),"",IF(VLOOKUP(A144,ChallanDatabaseTotal,20)=0,"",VLOOKUP(A144,ChallanDatabaseTotal,20)))</f>
      </c>
      <c r="G144" s="333">
        <f>IF(ISERROR(VLOOKUP(A144,ChallanDatabase,18)),"",IF(VLOOKUP(A144,ChallanDatabase,18)=0,"",VLOOKUP(A144,ChallanDatabase,18)))</f>
      </c>
      <c r="H144" s="333">
        <f>IF(ISERROR(VLOOKUP(A144,ChallanDatabase,19)),"",IF(VLOOKUP(A144,ChallanDatabase,19)=0,"",VLOOKUP(A144,ChallanDatabase,19)))</f>
      </c>
      <c r="I144" s="333">
        <f>SUM(F144:H144)</f>
        <v>0</v>
      </c>
      <c r="J144" s="155"/>
      <c r="K144" s="156"/>
      <c r="L144" s="152"/>
      <c r="M144" s="157"/>
      <c r="N144" s="156"/>
      <c r="O144" s="103"/>
      <c r="P144" s="153"/>
      <c r="Q144" s="153"/>
      <c r="R144" s="158"/>
      <c r="S144" s="159"/>
      <c r="T144" s="159"/>
      <c r="U144" s="333">
        <f>SUM(R144:T144)</f>
        <v>0</v>
      </c>
      <c r="V144" s="153"/>
      <c r="W144" s="153"/>
      <c r="X144" s="153"/>
      <c r="Y144" s="103"/>
      <c r="Z144" s="160"/>
      <c r="AA144" s="157"/>
      <c r="AB144" s="66"/>
    </row>
    <row r="145" spans="1:28" s="112" customFormat="1" ht="12.75">
      <c r="A145" s="152"/>
      <c r="B145" s="330">
        <f t="shared" si="0"/>
      </c>
      <c r="C145" s="331">
        <f>IF(ISERROR(VLOOKUP(A145,ChallanDatabase,14)),"",VLOOKUP(A145,ChallanDatabase,14))</f>
      </c>
      <c r="D145" s="297">
        <f>IF(ISERROR(VLOOKUP(A145,ChallanDatabase,16)),"",VLOOKUP(A145,ChallanDatabase,16))</f>
      </c>
      <c r="E145" s="332">
        <f>IF(ISERROR(VLOOKUP(A145,ChallanDatabase,2)),"",VLOOKUP(A145,ChallanDatabase,2))</f>
      </c>
      <c r="F145" s="333">
        <f>IF(ISERROR(VLOOKUP(A145,ChallanDatabaseTotal,20)),"",IF(VLOOKUP(A145,ChallanDatabaseTotal,20)=0,"",VLOOKUP(A145,ChallanDatabaseTotal,20)))</f>
      </c>
      <c r="G145" s="333">
        <f>IF(ISERROR(VLOOKUP(A145,ChallanDatabase,18)),"",IF(VLOOKUP(A145,ChallanDatabase,18)=0,"",VLOOKUP(A145,ChallanDatabase,18)))</f>
      </c>
      <c r="H145" s="333">
        <f>IF(ISERROR(VLOOKUP(A145,ChallanDatabase,19)),"",IF(VLOOKUP(A145,ChallanDatabase,19)=0,"",VLOOKUP(A145,ChallanDatabase,19)))</f>
      </c>
      <c r="I145" s="333">
        <f>SUM(F145:H145)</f>
        <v>0</v>
      </c>
      <c r="J145" s="155"/>
      <c r="K145" s="156"/>
      <c r="L145" s="152"/>
      <c r="M145" s="157"/>
      <c r="N145" s="156"/>
      <c r="O145" s="103"/>
      <c r="P145" s="153"/>
      <c r="Q145" s="153"/>
      <c r="R145" s="158"/>
      <c r="S145" s="159"/>
      <c r="T145" s="159"/>
      <c r="U145" s="333">
        <f>SUM(R145:T145)</f>
        <v>0</v>
      </c>
      <c r="V145" s="153"/>
      <c r="W145" s="153"/>
      <c r="X145" s="153"/>
      <c r="Y145" s="103"/>
      <c r="Z145" s="160"/>
      <c r="AA145" s="157"/>
      <c r="AB145" s="66"/>
    </row>
    <row r="146" spans="1:28" s="112" customFormat="1" ht="12.75">
      <c r="A146" s="152"/>
      <c r="B146" s="330">
        <f t="shared" si="0"/>
      </c>
      <c r="C146" s="331">
        <f>IF(ISERROR(VLOOKUP(A146,ChallanDatabase,14)),"",VLOOKUP(A146,ChallanDatabase,14))</f>
      </c>
      <c r="D146" s="297">
        <f>IF(ISERROR(VLOOKUP(A146,ChallanDatabase,16)),"",VLOOKUP(A146,ChallanDatabase,16))</f>
      </c>
      <c r="E146" s="332">
        <f>IF(ISERROR(VLOOKUP(A146,ChallanDatabase,2)),"",VLOOKUP(A146,ChallanDatabase,2))</f>
      </c>
      <c r="F146" s="333">
        <f>IF(ISERROR(VLOOKUP(A146,ChallanDatabaseTotal,20)),"",IF(VLOOKUP(A146,ChallanDatabaseTotal,20)=0,"",VLOOKUP(A146,ChallanDatabaseTotal,20)))</f>
      </c>
      <c r="G146" s="333">
        <f>IF(ISERROR(VLOOKUP(A146,ChallanDatabase,18)),"",IF(VLOOKUP(A146,ChallanDatabase,18)=0,"",VLOOKUP(A146,ChallanDatabase,18)))</f>
      </c>
      <c r="H146" s="333">
        <f>IF(ISERROR(VLOOKUP(A146,ChallanDatabase,19)),"",IF(VLOOKUP(A146,ChallanDatabase,19)=0,"",VLOOKUP(A146,ChallanDatabase,19)))</f>
      </c>
      <c r="I146" s="333">
        <f>SUM(F146:H146)</f>
        <v>0</v>
      </c>
      <c r="J146" s="155"/>
      <c r="K146" s="156"/>
      <c r="L146" s="152"/>
      <c r="M146" s="157"/>
      <c r="N146" s="156"/>
      <c r="O146" s="103"/>
      <c r="P146" s="153"/>
      <c r="Q146" s="153"/>
      <c r="R146" s="158"/>
      <c r="S146" s="159"/>
      <c r="T146" s="159"/>
      <c r="U146" s="333">
        <f>SUM(R146:T146)</f>
        <v>0</v>
      </c>
      <c r="V146" s="153"/>
      <c r="W146" s="153"/>
      <c r="X146" s="153"/>
      <c r="Y146" s="103"/>
      <c r="Z146" s="160"/>
      <c r="AA146" s="157"/>
      <c r="AB146" s="66"/>
    </row>
    <row r="147" spans="1:28" s="112" customFormat="1" ht="12.75">
      <c r="A147" s="152"/>
      <c r="B147" s="330">
        <f t="shared" si="0"/>
      </c>
      <c r="C147" s="331">
        <f>IF(ISERROR(VLOOKUP(A147,ChallanDatabase,14)),"",VLOOKUP(A147,ChallanDatabase,14))</f>
      </c>
      <c r="D147" s="297">
        <f>IF(ISERROR(VLOOKUP(A147,ChallanDatabase,16)),"",VLOOKUP(A147,ChallanDatabase,16))</f>
      </c>
      <c r="E147" s="332">
        <f>IF(ISERROR(VLOOKUP(A147,ChallanDatabase,2)),"",VLOOKUP(A147,ChallanDatabase,2))</f>
      </c>
      <c r="F147" s="333">
        <f>IF(ISERROR(VLOOKUP(A147,ChallanDatabaseTotal,20)),"",IF(VLOOKUP(A147,ChallanDatabaseTotal,20)=0,"",VLOOKUP(A147,ChallanDatabaseTotal,20)))</f>
      </c>
      <c r="G147" s="333">
        <f>IF(ISERROR(VLOOKUP(A147,ChallanDatabase,18)),"",IF(VLOOKUP(A147,ChallanDatabase,18)=0,"",VLOOKUP(A147,ChallanDatabase,18)))</f>
      </c>
      <c r="H147" s="333">
        <f>IF(ISERROR(VLOOKUP(A147,ChallanDatabase,19)),"",IF(VLOOKUP(A147,ChallanDatabase,19)=0,"",VLOOKUP(A147,ChallanDatabase,19)))</f>
      </c>
      <c r="I147" s="333">
        <f>SUM(F147:H147)</f>
        <v>0</v>
      </c>
      <c r="J147" s="155"/>
      <c r="K147" s="156"/>
      <c r="L147" s="152"/>
      <c r="M147" s="157"/>
      <c r="N147" s="156"/>
      <c r="O147" s="103"/>
      <c r="P147" s="153"/>
      <c r="Q147" s="153"/>
      <c r="R147" s="158"/>
      <c r="S147" s="159"/>
      <c r="T147" s="159"/>
      <c r="U147" s="333">
        <f>SUM(R147:T147)</f>
        <v>0</v>
      </c>
      <c r="V147" s="153"/>
      <c r="W147" s="153"/>
      <c r="X147" s="153"/>
      <c r="Y147" s="103"/>
      <c r="Z147" s="160"/>
      <c r="AA147" s="157"/>
      <c r="AB147" s="66"/>
    </row>
    <row r="148" spans="1:28" s="112" customFormat="1" ht="12.75">
      <c r="A148" s="152"/>
      <c r="B148" s="330">
        <f t="shared" si="0"/>
      </c>
      <c r="C148" s="331">
        <f>IF(ISERROR(VLOOKUP(A148,ChallanDatabase,14)),"",VLOOKUP(A148,ChallanDatabase,14))</f>
      </c>
      <c r="D148" s="297">
        <f>IF(ISERROR(VLOOKUP(A148,ChallanDatabase,16)),"",VLOOKUP(A148,ChallanDatabase,16))</f>
      </c>
      <c r="E148" s="332">
        <f>IF(ISERROR(VLOOKUP(A148,ChallanDatabase,2)),"",VLOOKUP(A148,ChallanDatabase,2))</f>
      </c>
      <c r="F148" s="333">
        <f>IF(ISERROR(VLOOKUP(A148,ChallanDatabaseTotal,20)),"",IF(VLOOKUP(A148,ChallanDatabaseTotal,20)=0,"",VLOOKUP(A148,ChallanDatabaseTotal,20)))</f>
      </c>
      <c r="G148" s="333">
        <f>IF(ISERROR(VLOOKUP(A148,ChallanDatabase,18)),"",IF(VLOOKUP(A148,ChallanDatabase,18)=0,"",VLOOKUP(A148,ChallanDatabase,18)))</f>
      </c>
      <c r="H148" s="333">
        <f>IF(ISERROR(VLOOKUP(A148,ChallanDatabase,19)),"",IF(VLOOKUP(A148,ChallanDatabase,19)=0,"",VLOOKUP(A148,ChallanDatabase,19)))</f>
      </c>
      <c r="I148" s="333">
        <f>SUM(F148:H148)</f>
        <v>0</v>
      </c>
      <c r="J148" s="155"/>
      <c r="K148" s="156"/>
      <c r="L148" s="152"/>
      <c r="M148" s="157"/>
      <c r="N148" s="156"/>
      <c r="O148" s="103"/>
      <c r="P148" s="153"/>
      <c r="Q148" s="153"/>
      <c r="R148" s="158"/>
      <c r="S148" s="159"/>
      <c r="T148" s="159"/>
      <c r="U148" s="333">
        <f>SUM(R148:T148)</f>
        <v>0</v>
      </c>
      <c r="V148" s="153"/>
      <c r="W148" s="153"/>
      <c r="X148" s="153"/>
      <c r="Y148" s="103"/>
      <c r="Z148" s="160"/>
      <c r="AA148" s="157"/>
      <c r="AB148" s="66"/>
    </row>
    <row r="149" spans="1:28" s="112" customFormat="1" ht="12.75">
      <c r="A149" s="152"/>
      <c r="B149" s="330">
        <f t="shared" si="0"/>
      </c>
      <c r="C149" s="331">
        <f>IF(ISERROR(VLOOKUP(A149,ChallanDatabase,14)),"",VLOOKUP(A149,ChallanDatabase,14))</f>
      </c>
      <c r="D149" s="297">
        <f>IF(ISERROR(VLOOKUP(A149,ChallanDatabase,16)),"",VLOOKUP(A149,ChallanDatabase,16))</f>
      </c>
      <c r="E149" s="332">
        <f>IF(ISERROR(VLOOKUP(A149,ChallanDatabase,2)),"",VLOOKUP(A149,ChallanDatabase,2))</f>
      </c>
      <c r="F149" s="333">
        <f>IF(ISERROR(VLOOKUP(A149,ChallanDatabaseTotal,20)),"",IF(VLOOKUP(A149,ChallanDatabaseTotal,20)=0,"",VLOOKUP(A149,ChallanDatabaseTotal,20)))</f>
      </c>
      <c r="G149" s="333">
        <f>IF(ISERROR(VLOOKUP(A149,ChallanDatabase,18)),"",IF(VLOOKUP(A149,ChallanDatabase,18)=0,"",VLOOKUP(A149,ChallanDatabase,18)))</f>
      </c>
      <c r="H149" s="333">
        <f>IF(ISERROR(VLOOKUP(A149,ChallanDatabase,19)),"",IF(VLOOKUP(A149,ChallanDatabase,19)=0,"",VLOOKUP(A149,ChallanDatabase,19)))</f>
      </c>
      <c r="I149" s="333">
        <f>SUM(F149:H149)</f>
        <v>0</v>
      </c>
      <c r="J149" s="155"/>
      <c r="K149" s="156"/>
      <c r="L149" s="152"/>
      <c r="M149" s="157"/>
      <c r="N149" s="156"/>
      <c r="O149" s="103"/>
      <c r="P149" s="153"/>
      <c r="Q149" s="153"/>
      <c r="R149" s="158"/>
      <c r="S149" s="159"/>
      <c r="T149" s="159"/>
      <c r="U149" s="333">
        <f>SUM(R149:T149)</f>
        <v>0</v>
      </c>
      <c r="V149" s="153"/>
      <c r="W149" s="153"/>
      <c r="X149" s="153"/>
      <c r="Y149" s="103"/>
      <c r="Z149" s="160"/>
      <c r="AA149" s="157"/>
      <c r="AB149" s="66"/>
    </row>
    <row r="150" spans="1:28" s="112" customFormat="1" ht="12.75">
      <c r="A150" s="152"/>
      <c r="B150" s="330">
        <f t="shared" si="0"/>
      </c>
      <c r="C150" s="331">
        <f>IF(ISERROR(VLOOKUP(A150,ChallanDatabase,14)),"",VLOOKUP(A150,ChallanDatabase,14))</f>
      </c>
      <c r="D150" s="297">
        <f>IF(ISERROR(VLOOKUP(A150,ChallanDatabase,16)),"",VLOOKUP(A150,ChallanDatabase,16))</f>
      </c>
      <c r="E150" s="332">
        <f>IF(ISERROR(VLOOKUP(A150,ChallanDatabase,2)),"",VLOOKUP(A150,ChallanDatabase,2))</f>
      </c>
      <c r="F150" s="333">
        <f>IF(ISERROR(VLOOKUP(A150,ChallanDatabaseTotal,20)),"",IF(VLOOKUP(A150,ChallanDatabaseTotal,20)=0,"",VLOOKUP(A150,ChallanDatabaseTotal,20)))</f>
      </c>
      <c r="G150" s="333">
        <f>IF(ISERROR(VLOOKUP(A150,ChallanDatabase,18)),"",IF(VLOOKUP(A150,ChallanDatabase,18)=0,"",VLOOKUP(A150,ChallanDatabase,18)))</f>
      </c>
      <c r="H150" s="333">
        <f>IF(ISERROR(VLOOKUP(A150,ChallanDatabase,19)),"",IF(VLOOKUP(A150,ChallanDatabase,19)=0,"",VLOOKUP(A150,ChallanDatabase,19)))</f>
      </c>
      <c r="I150" s="333">
        <f>SUM(F150:H150)</f>
        <v>0</v>
      </c>
      <c r="J150" s="155"/>
      <c r="K150" s="156"/>
      <c r="L150" s="152"/>
      <c r="M150" s="157"/>
      <c r="N150" s="156"/>
      <c r="O150" s="103"/>
      <c r="P150" s="153"/>
      <c r="Q150" s="153"/>
      <c r="R150" s="158"/>
      <c r="S150" s="159"/>
      <c r="T150" s="159"/>
      <c r="U150" s="333">
        <f>SUM(R150:T150)</f>
        <v>0</v>
      </c>
      <c r="V150" s="153"/>
      <c r="W150" s="153"/>
      <c r="X150" s="153"/>
      <c r="Y150" s="103"/>
      <c r="Z150" s="160"/>
      <c r="AA150" s="157"/>
      <c r="AB150" s="66"/>
    </row>
    <row r="151" spans="1:28" s="112" customFormat="1" ht="12.75">
      <c r="A151" s="152"/>
      <c r="B151" s="330">
        <f t="shared" si="0"/>
      </c>
      <c r="C151" s="331">
        <f>IF(ISERROR(VLOOKUP(A151,ChallanDatabase,14)),"",VLOOKUP(A151,ChallanDatabase,14))</f>
      </c>
      <c r="D151" s="297">
        <f>IF(ISERROR(VLOOKUP(A151,ChallanDatabase,16)),"",VLOOKUP(A151,ChallanDatabase,16))</f>
      </c>
      <c r="E151" s="332">
        <f>IF(ISERROR(VLOOKUP(A151,ChallanDatabase,2)),"",VLOOKUP(A151,ChallanDatabase,2))</f>
      </c>
      <c r="F151" s="333">
        <f>IF(ISERROR(VLOOKUP(A151,ChallanDatabaseTotal,20)),"",IF(VLOOKUP(A151,ChallanDatabaseTotal,20)=0,"",VLOOKUP(A151,ChallanDatabaseTotal,20)))</f>
      </c>
      <c r="G151" s="333">
        <f>IF(ISERROR(VLOOKUP(A151,ChallanDatabase,18)),"",IF(VLOOKUP(A151,ChallanDatabase,18)=0,"",VLOOKUP(A151,ChallanDatabase,18)))</f>
      </c>
      <c r="H151" s="333">
        <f>IF(ISERROR(VLOOKUP(A151,ChallanDatabase,19)),"",IF(VLOOKUP(A151,ChallanDatabase,19)=0,"",VLOOKUP(A151,ChallanDatabase,19)))</f>
      </c>
      <c r="I151" s="333">
        <f>SUM(F151:H151)</f>
        <v>0</v>
      </c>
      <c r="J151" s="155"/>
      <c r="K151" s="156"/>
      <c r="L151" s="152"/>
      <c r="M151" s="157"/>
      <c r="N151" s="156"/>
      <c r="O151" s="103"/>
      <c r="P151" s="153"/>
      <c r="Q151" s="153"/>
      <c r="R151" s="158"/>
      <c r="S151" s="159"/>
      <c r="T151" s="159"/>
      <c r="U151" s="333">
        <f>SUM(R151:T151)</f>
        <v>0</v>
      </c>
      <c r="V151" s="153"/>
      <c r="W151" s="153"/>
      <c r="X151" s="153"/>
      <c r="Y151" s="103"/>
      <c r="Z151" s="160"/>
      <c r="AA151" s="157"/>
      <c r="AB151" s="66"/>
    </row>
    <row r="152" spans="1:28" s="112" customFormat="1" ht="12.75">
      <c r="A152" s="152"/>
      <c r="B152" s="330">
        <f t="shared" si="0"/>
      </c>
      <c r="C152" s="331">
        <f>IF(ISERROR(VLOOKUP(A152,ChallanDatabase,14)),"",VLOOKUP(A152,ChallanDatabase,14))</f>
      </c>
      <c r="D152" s="297">
        <f>IF(ISERROR(VLOOKUP(A152,ChallanDatabase,16)),"",VLOOKUP(A152,ChallanDatabase,16))</f>
      </c>
      <c r="E152" s="332">
        <f>IF(ISERROR(VLOOKUP(A152,ChallanDatabase,2)),"",VLOOKUP(A152,ChallanDatabase,2))</f>
      </c>
      <c r="F152" s="333">
        <f>IF(ISERROR(VLOOKUP(A152,ChallanDatabaseTotal,20)),"",IF(VLOOKUP(A152,ChallanDatabaseTotal,20)=0,"",VLOOKUP(A152,ChallanDatabaseTotal,20)))</f>
      </c>
      <c r="G152" s="333">
        <f>IF(ISERROR(VLOOKUP(A152,ChallanDatabase,18)),"",IF(VLOOKUP(A152,ChallanDatabase,18)=0,"",VLOOKUP(A152,ChallanDatabase,18)))</f>
      </c>
      <c r="H152" s="333">
        <f>IF(ISERROR(VLOOKUP(A152,ChallanDatabase,19)),"",IF(VLOOKUP(A152,ChallanDatabase,19)=0,"",VLOOKUP(A152,ChallanDatabase,19)))</f>
      </c>
      <c r="I152" s="333">
        <f>SUM(F152:H152)</f>
        <v>0</v>
      </c>
      <c r="J152" s="155"/>
      <c r="K152" s="156"/>
      <c r="L152" s="152"/>
      <c r="M152" s="157"/>
      <c r="N152" s="156"/>
      <c r="O152" s="103"/>
      <c r="P152" s="153"/>
      <c r="Q152" s="153"/>
      <c r="R152" s="158"/>
      <c r="S152" s="159"/>
      <c r="T152" s="159"/>
      <c r="U152" s="333">
        <f>SUM(R152:T152)</f>
        <v>0</v>
      </c>
      <c r="V152" s="153"/>
      <c r="W152" s="153"/>
      <c r="X152" s="153"/>
      <c r="Y152" s="103"/>
      <c r="Z152" s="160"/>
      <c r="AA152" s="157"/>
      <c r="AB152" s="66"/>
    </row>
    <row r="153" spans="1:28" s="112" customFormat="1" ht="12.75">
      <c r="A153" s="152"/>
      <c r="B153" s="330">
        <f t="shared" si="0"/>
      </c>
      <c r="C153" s="331">
        <f>IF(ISERROR(VLOOKUP(A153,ChallanDatabase,14)),"",VLOOKUP(A153,ChallanDatabase,14))</f>
      </c>
      <c r="D153" s="297">
        <f>IF(ISERROR(VLOOKUP(A153,ChallanDatabase,16)),"",VLOOKUP(A153,ChallanDatabase,16))</f>
      </c>
      <c r="E153" s="332">
        <f>IF(ISERROR(VLOOKUP(A153,ChallanDatabase,2)),"",VLOOKUP(A153,ChallanDatabase,2))</f>
      </c>
      <c r="F153" s="333">
        <f>IF(ISERROR(VLOOKUP(A153,ChallanDatabaseTotal,20)),"",IF(VLOOKUP(A153,ChallanDatabaseTotal,20)=0,"",VLOOKUP(A153,ChallanDatabaseTotal,20)))</f>
      </c>
      <c r="G153" s="333">
        <f>IF(ISERROR(VLOOKUP(A153,ChallanDatabase,18)),"",IF(VLOOKUP(A153,ChallanDatabase,18)=0,"",VLOOKUP(A153,ChallanDatabase,18)))</f>
      </c>
      <c r="H153" s="333">
        <f>IF(ISERROR(VLOOKUP(A153,ChallanDatabase,19)),"",IF(VLOOKUP(A153,ChallanDatabase,19)=0,"",VLOOKUP(A153,ChallanDatabase,19)))</f>
      </c>
      <c r="I153" s="333">
        <f>SUM(F153:H153)</f>
        <v>0</v>
      </c>
      <c r="J153" s="155"/>
      <c r="K153" s="156"/>
      <c r="L153" s="152"/>
      <c r="M153" s="157"/>
      <c r="N153" s="156"/>
      <c r="O153" s="103"/>
      <c r="P153" s="153"/>
      <c r="Q153" s="153"/>
      <c r="R153" s="158"/>
      <c r="S153" s="159"/>
      <c r="T153" s="159"/>
      <c r="U153" s="333">
        <f>SUM(R153:T153)</f>
        <v>0</v>
      </c>
      <c r="V153" s="153"/>
      <c r="W153" s="153"/>
      <c r="X153" s="153"/>
      <c r="Y153" s="103"/>
      <c r="Z153" s="160"/>
      <c r="AA153" s="157"/>
      <c r="AB153" s="66"/>
    </row>
    <row r="154" spans="1:28" s="112" customFormat="1" ht="12.75">
      <c r="A154" s="152"/>
      <c r="B154" s="330">
        <f t="shared" si="0"/>
      </c>
      <c r="C154" s="331">
        <f>IF(ISERROR(VLOOKUP(A154,ChallanDatabase,14)),"",VLOOKUP(A154,ChallanDatabase,14))</f>
      </c>
      <c r="D154" s="297">
        <f>IF(ISERROR(VLOOKUP(A154,ChallanDatabase,16)),"",VLOOKUP(A154,ChallanDatabase,16))</f>
      </c>
      <c r="E154" s="332">
        <f>IF(ISERROR(VLOOKUP(A154,ChallanDatabase,2)),"",VLOOKUP(A154,ChallanDatabase,2))</f>
      </c>
      <c r="F154" s="333">
        <f>IF(ISERROR(VLOOKUP(A154,ChallanDatabaseTotal,20)),"",IF(VLOOKUP(A154,ChallanDatabaseTotal,20)=0,"",VLOOKUP(A154,ChallanDatabaseTotal,20)))</f>
      </c>
      <c r="G154" s="333">
        <f>IF(ISERROR(VLOOKUP(A154,ChallanDatabase,18)),"",IF(VLOOKUP(A154,ChallanDatabase,18)=0,"",VLOOKUP(A154,ChallanDatabase,18)))</f>
      </c>
      <c r="H154" s="333">
        <f>IF(ISERROR(VLOOKUP(A154,ChallanDatabase,19)),"",IF(VLOOKUP(A154,ChallanDatabase,19)=0,"",VLOOKUP(A154,ChallanDatabase,19)))</f>
      </c>
      <c r="I154" s="333">
        <f>SUM(F154:H154)</f>
        <v>0</v>
      </c>
      <c r="J154" s="155"/>
      <c r="K154" s="156"/>
      <c r="L154" s="152"/>
      <c r="M154" s="157"/>
      <c r="N154" s="156"/>
      <c r="O154" s="103"/>
      <c r="P154" s="153"/>
      <c r="Q154" s="153"/>
      <c r="R154" s="158"/>
      <c r="S154" s="159"/>
      <c r="T154" s="159"/>
      <c r="U154" s="333">
        <f>SUM(R154:T154)</f>
        <v>0</v>
      </c>
      <c r="V154" s="153"/>
      <c r="W154" s="153"/>
      <c r="X154" s="153"/>
      <c r="Y154" s="103"/>
      <c r="Z154" s="160"/>
      <c r="AA154" s="157"/>
      <c r="AB154" s="66"/>
    </row>
    <row r="155" spans="1:28" s="112" customFormat="1" ht="12.75">
      <c r="A155" s="152"/>
      <c r="B155" s="330">
        <f t="shared" si="0"/>
      </c>
      <c r="C155" s="331">
        <f>IF(ISERROR(VLOOKUP(A155,ChallanDatabase,14)),"",VLOOKUP(A155,ChallanDatabase,14))</f>
      </c>
      <c r="D155" s="297">
        <f>IF(ISERROR(VLOOKUP(A155,ChallanDatabase,16)),"",VLOOKUP(A155,ChallanDatabase,16))</f>
      </c>
      <c r="E155" s="332">
        <f>IF(ISERROR(VLOOKUP(A155,ChallanDatabase,2)),"",VLOOKUP(A155,ChallanDatabase,2))</f>
      </c>
      <c r="F155" s="333">
        <f>IF(ISERROR(VLOOKUP(A155,ChallanDatabaseTotal,20)),"",IF(VLOOKUP(A155,ChallanDatabaseTotal,20)=0,"",VLOOKUP(A155,ChallanDatabaseTotal,20)))</f>
      </c>
      <c r="G155" s="333">
        <f>IF(ISERROR(VLOOKUP(A155,ChallanDatabase,18)),"",IF(VLOOKUP(A155,ChallanDatabase,18)=0,"",VLOOKUP(A155,ChallanDatabase,18)))</f>
      </c>
      <c r="H155" s="333">
        <f>IF(ISERROR(VLOOKUP(A155,ChallanDatabase,19)),"",IF(VLOOKUP(A155,ChallanDatabase,19)=0,"",VLOOKUP(A155,ChallanDatabase,19)))</f>
      </c>
      <c r="I155" s="333">
        <f>SUM(F155:H155)</f>
        <v>0</v>
      </c>
      <c r="J155" s="155"/>
      <c r="K155" s="156"/>
      <c r="L155" s="152"/>
      <c r="M155" s="157"/>
      <c r="N155" s="156"/>
      <c r="O155" s="103"/>
      <c r="P155" s="153"/>
      <c r="Q155" s="153"/>
      <c r="R155" s="158"/>
      <c r="S155" s="159"/>
      <c r="T155" s="159"/>
      <c r="U155" s="333">
        <f>SUM(R155:T155)</f>
        <v>0</v>
      </c>
      <c r="V155" s="153"/>
      <c r="W155" s="153"/>
      <c r="X155" s="153"/>
      <c r="Y155" s="103"/>
      <c r="Z155" s="160"/>
      <c r="AA155" s="157"/>
      <c r="AB155" s="66"/>
    </row>
    <row r="156" spans="1:28" s="112" customFormat="1" ht="12.75">
      <c r="A156" s="152"/>
      <c r="B156" s="330">
        <f t="shared" si="0"/>
      </c>
      <c r="C156" s="331">
        <f>IF(ISERROR(VLOOKUP(A156,ChallanDatabase,14)),"",VLOOKUP(A156,ChallanDatabase,14))</f>
      </c>
      <c r="D156" s="297">
        <f>IF(ISERROR(VLOOKUP(A156,ChallanDatabase,16)),"",VLOOKUP(A156,ChallanDatabase,16))</f>
      </c>
      <c r="E156" s="332">
        <f>IF(ISERROR(VLOOKUP(A156,ChallanDatabase,2)),"",VLOOKUP(A156,ChallanDatabase,2))</f>
      </c>
      <c r="F156" s="333">
        <f>IF(ISERROR(VLOOKUP(A156,ChallanDatabaseTotal,20)),"",IF(VLOOKUP(A156,ChallanDatabaseTotal,20)=0,"",VLOOKUP(A156,ChallanDatabaseTotal,20)))</f>
      </c>
      <c r="G156" s="333">
        <f>IF(ISERROR(VLOOKUP(A156,ChallanDatabase,18)),"",IF(VLOOKUP(A156,ChallanDatabase,18)=0,"",VLOOKUP(A156,ChallanDatabase,18)))</f>
      </c>
      <c r="H156" s="333">
        <f>IF(ISERROR(VLOOKUP(A156,ChallanDatabase,19)),"",IF(VLOOKUP(A156,ChallanDatabase,19)=0,"",VLOOKUP(A156,ChallanDatabase,19)))</f>
      </c>
      <c r="I156" s="333">
        <f>SUM(F156:H156)</f>
        <v>0</v>
      </c>
      <c r="J156" s="155"/>
      <c r="K156" s="156"/>
      <c r="L156" s="152"/>
      <c r="M156" s="157"/>
      <c r="N156" s="156"/>
      <c r="O156" s="103"/>
      <c r="P156" s="153"/>
      <c r="Q156" s="153"/>
      <c r="R156" s="158"/>
      <c r="S156" s="159"/>
      <c r="T156" s="159"/>
      <c r="U156" s="333">
        <f>SUM(R156:T156)</f>
        <v>0</v>
      </c>
      <c r="V156" s="153"/>
      <c r="W156" s="153"/>
      <c r="X156" s="153"/>
      <c r="Y156" s="103"/>
      <c r="Z156" s="160"/>
      <c r="AA156" s="157"/>
      <c r="AB156" s="66"/>
    </row>
    <row r="157" spans="1:28" s="112" customFormat="1" ht="12.75">
      <c r="A157" s="152"/>
      <c r="B157" s="330">
        <f t="shared" si="0"/>
      </c>
      <c r="C157" s="331">
        <f>IF(ISERROR(VLOOKUP(A157,ChallanDatabase,14)),"",VLOOKUP(A157,ChallanDatabase,14))</f>
      </c>
      <c r="D157" s="297">
        <f>IF(ISERROR(VLOOKUP(A157,ChallanDatabase,16)),"",VLOOKUP(A157,ChallanDatabase,16))</f>
      </c>
      <c r="E157" s="332">
        <f>IF(ISERROR(VLOOKUP(A157,ChallanDatabase,2)),"",VLOOKUP(A157,ChallanDatabase,2))</f>
      </c>
      <c r="F157" s="333">
        <f>IF(ISERROR(VLOOKUP(A157,ChallanDatabaseTotal,20)),"",IF(VLOOKUP(A157,ChallanDatabaseTotal,20)=0,"",VLOOKUP(A157,ChallanDatabaseTotal,20)))</f>
      </c>
      <c r="G157" s="333">
        <f>IF(ISERROR(VLOOKUP(A157,ChallanDatabase,18)),"",IF(VLOOKUP(A157,ChallanDatabase,18)=0,"",VLOOKUP(A157,ChallanDatabase,18)))</f>
      </c>
      <c r="H157" s="333">
        <f>IF(ISERROR(VLOOKUP(A157,ChallanDatabase,19)),"",IF(VLOOKUP(A157,ChallanDatabase,19)=0,"",VLOOKUP(A157,ChallanDatabase,19)))</f>
      </c>
      <c r="I157" s="333">
        <f>SUM(F157:H157)</f>
        <v>0</v>
      </c>
      <c r="J157" s="155"/>
      <c r="K157" s="156"/>
      <c r="L157" s="152"/>
      <c r="M157" s="157"/>
      <c r="N157" s="156"/>
      <c r="O157" s="103"/>
      <c r="P157" s="153"/>
      <c r="Q157" s="153"/>
      <c r="R157" s="158"/>
      <c r="S157" s="159"/>
      <c r="T157" s="159"/>
      <c r="U157" s="333">
        <f>SUM(R157:T157)</f>
        <v>0</v>
      </c>
      <c r="V157" s="153"/>
      <c r="W157" s="153"/>
      <c r="X157" s="153"/>
      <c r="Y157" s="103"/>
      <c r="Z157" s="160"/>
      <c r="AA157" s="157"/>
      <c r="AB157" s="66"/>
    </row>
    <row r="158" spans="1:28" s="112" customFormat="1" ht="12.75">
      <c r="A158" s="152"/>
      <c r="B158" s="330">
        <f t="shared" si="0"/>
      </c>
      <c r="C158" s="331">
        <f>IF(ISERROR(VLOOKUP(A158,ChallanDatabase,14)),"",VLOOKUP(A158,ChallanDatabase,14))</f>
      </c>
      <c r="D158" s="297">
        <f>IF(ISERROR(VLOOKUP(A158,ChallanDatabase,16)),"",VLOOKUP(A158,ChallanDatabase,16))</f>
      </c>
      <c r="E158" s="332">
        <f>IF(ISERROR(VLOOKUP(A158,ChallanDatabase,2)),"",VLOOKUP(A158,ChallanDatabase,2))</f>
      </c>
      <c r="F158" s="333">
        <f>IF(ISERROR(VLOOKUP(A158,ChallanDatabaseTotal,20)),"",IF(VLOOKUP(A158,ChallanDatabaseTotal,20)=0,"",VLOOKUP(A158,ChallanDatabaseTotal,20)))</f>
      </c>
      <c r="G158" s="333">
        <f>IF(ISERROR(VLOOKUP(A158,ChallanDatabase,18)),"",IF(VLOOKUP(A158,ChallanDatabase,18)=0,"",VLOOKUP(A158,ChallanDatabase,18)))</f>
      </c>
      <c r="H158" s="333">
        <f>IF(ISERROR(VLOOKUP(A158,ChallanDatabase,19)),"",IF(VLOOKUP(A158,ChallanDatabase,19)=0,"",VLOOKUP(A158,ChallanDatabase,19)))</f>
      </c>
      <c r="I158" s="333">
        <f>SUM(F158:H158)</f>
        <v>0</v>
      </c>
      <c r="J158" s="155"/>
      <c r="K158" s="156"/>
      <c r="L158" s="152"/>
      <c r="M158" s="157"/>
      <c r="N158" s="156"/>
      <c r="O158" s="103"/>
      <c r="P158" s="153"/>
      <c r="Q158" s="153"/>
      <c r="R158" s="158"/>
      <c r="S158" s="159"/>
      <c r="T158" s="159"/>
      <c r="U158" s="333">
        <f>SUM(R158:T158)</f>
        <v>0</v>
      </c>
      <c r="V158" s="153"/>
      <c r="W158" s="153"/>
      <c r="X158" s="153"/>
      <c r="Y158" s="103"/>
      <c r="Z158" s="160"/>
      <c r="AA158" s="157"/>
      <c r="AB158" s="66"/>
    </row>
    <row r="159" spans="1:28" s="112" customFormat="1" ht="12.75">
      <c r="A159" s="152"/>
      <c r="B159" s="330">
        <f t="shared" si="0"/>
      </c>
      <c r="C159" s="331">
        <f>IF(ISERROR(VLOOKUP(A159,ChallanDatabase,14)),"",VLOOKUP(A159,ChallanDatabase,14))</f>
      </c>
      <c r="D159" s="297">
        <f>IF(ISERROR(VLOOKUP(A159,ChallanDatabase,16)),"",VLOOKUP(A159,ChallanDatabase,16))</f>
      </c>
      <c r="E159" s="332">
        <f>IF(ISERROR(VLOOKUP(A159,ChallanDatabase,2)),"",VLOOKUP(A159,ChallanDatabase,2))</f>
      </c>
      <c r="F159" s="333">
        <f>IF(ISERROR(VLOOKUP(A159,ChallanDatabaseTotal,20)),"",IF(VLOOKUP(A159,ChallanDatabaseTotal,20)=0,"",VLOOKUP(A159,ChallanDatabaseTotal,20)))</f>
      </c>
      <c r="G159" s="333">
        <f>IF(ISERROR(VLOOKUP(A159,ChallanDatabase,18)),"",IF(VLOOKUP(A159,ChallanDatabase,18)=0,"",VLOOKUP(A159,ChallanDatabase,18)))</f>
      </c>
      <c r="H159" s="333">
        <f>IF(ISERROR(VLOOKUP(A159,ChallanDatabase,19)),"",IF(VLOOKUP(A159,ChallanDatabase,19)=0,"",VLOOKUP(A159,ChallanDatabase,19)))</f>
      </c>
      <c r="I159" s="333">
        <f>SUM(F159:H159)</f>
        <v>0</v>
      </c>
      <c r="J159" s="155"/>
      <c r="K159" s="156"/>
      <c r="L159" s="152"/>
      <c r="M159" s="157"/>
      <c r="N159" s="156"/>
      <c r="O159" s="103"/>
      <c r="P159" s="153"/>
      <c r="Q159" s="153"/>
      <c r="R159" s="158"/>
      <c r="S159" s="159"/>
      <c r="T159" s="159"/>
      <c r="U159" s="333">
        <f>SUM(R159:T159)</f>
        <v>0</v>
      </c>
      <c r="V159" s="153"/>
      <c r="W159" s="153"/>
      <c r="X159" s="153"/>
      <c r="Y159" s="103"/>
      <c r="Z159" s="160"/>
      <c r="AA159" s="157"/>
      <c r="AB159" s="66"/>
    </row>
    <row r="160" spans="1:28" s="112" customFormat="1" ht="12.75">
      <c r="A160" s="152"/>
      <c r="B160" s="330">
        <f t="shared" si="0"/>
      </c>
      <c r="C160" s="331">
        <f>IF(ISERROR(VLOOKUP(A160,ChallanDatabase,14)),"",VLOOKUP(A160,ChallanDatabase,14))</f>
      </c>
      <c r="D160" s="297">
        <f>IF(ISERROR(VLOOKUP(A160,ChallanDatabase,16)),"",VLOOKUP(A160,ChallanDatabase,16))</f>
      </c>
      <c r="E160" s="332">
        <f>IF(ISERROR(VLOOKUP(A160,ChallanDatabase,2)),"",VLOOKUP(A160,ChallanDatabase,2))</f>
      </c>
      <c r="F160" s="333">
        <f>IF(ISERROR(VLOOKUP(A160,ChallanDatabaseTotal,20)),"",IF(VLOOKUP(A160,ChallanDatabaseTotal,20)=0,"",VLOOKUP(A160,ChallanDatabaseTotal,20)))</f>
      </c>
      <c r="G160" s="333">
        <f>IF(ISERROR(VLOOKUP(A160,ChallanDatabase,18)),"",IF(VLOOKUP(A160,ChallanDatabase,18)=0,"",VLOOKUP(A160,ChallanDatabase,18)))</f>
      </c>
      <c r="H160" s="333">
        <f>IF(ISERROR(VLOOKUP(A160,ChallanDatabase,19)),"",IF(VLOOKUP(A160,ChallanDatabase,19)=0,"",VLOOKUP(A160,ChallanDatabase,19)))</f>
      </c>
      <c r="I160" s="333">
        <f>SUM(F160:H160)</f>
        <v>0</v>
      </c>
      <c r="J160" s="155"/>
      <c r="K160" s="156"/>
      <c r="L160" s="152"/>
      <c r="M160" s="157"/>
      <c r="N160" s="156"/>
      <c r="O160" s="103"/>
      <c r="P160" s="153"/>
      <c r="Q160" s="153"/>
      <c r="R160" s="158"/>
      <c r="S160" s="159"/>
      <c r="T160" s="159"/>
      <c r="U160" s="333">
        <f>SUM(R160:T160)</f>
        <v>0</v>
      </c>
      <c r="V160" s="153"/>
      <c r="W160" s="153"/>
      <c r="X160" s="153"/>
      <c r="Y160" s="103"/>
      <c r="Z160" s="160"/>
      <c r="AA160" s="157"/>
      <c r="AB160" s="66"/>
    </row>
    <row r="161" spans="1:28" s="112" customFormat="1" ht="12.75">
      <c r="A161" s="152"/>
      <c r="B161" s="330">
        <f t="shared" si="0"/>
      </c>
      <c r="C161" s="331">
        <f>IF(ISERROR(VLOOKUP(A161,ChallanDatabase,14)),"",VLOOKUP(A161,ChallanDatabase,14))</f>
      </c>
      <c r="D161" s="297">
        <f>IF(ISERROR(VLOOKUP(A161,ChallanDatabase,16)),"",VLOOKUP(A161,ChallanDatabase,16))</f>
      </c>
      <c r="E161" s="332">
        <f>IF(ISERROR(VLOOKUP(A161,ChallanDatabase,2)),"",VLOOKUP(A161,ChallanDatabase,2))</f>
      </c>
      <c r="F161" s="333">
        <f>IF(ISERROR(VLOOKUP(A161,ChallanDatabaseTotal,20)),"",IF(VLOOKUP(A161,ChallanDatabaseTotal,20)=0,"",VLOOKUP(A161,ChallanDatabaseTotal,20)))</f>
      </c>
      <c r="G161" s="333">
        <f>IF(ISERROR(VLOOKUP(A161,ChallanDatabase,18)),"",IF(VLOOKUP(A161,ChallanDatabase,18)=0,"",VLOOKUP(A161,ChallanDatabase,18)))</f>
      </c>
      <c r="H161" s="333">
        <f>IF(ISERROR(VLOOKUP(A161,ChallanDatabase,19)),"",IF(VLOOKUP(A161,ChallanDatabase,19)=0,"",VLOOKUP(A161,ChallanDatabase,19)))</f>
      </c>
      <c r="I161" s="333">
        <f>SUM(F161:H161)</f>
        <v>0</v>
      </c>
      <c r="J161" s="155"/>
      <c r="K161" s="156"/>
      <c r="L161" s="152"/>
      <c r="M161" s="157"/>
      <c r="N161" s="156"/>
      <c r="O161" s="103"/>
      <c r="P161" s="153"/>
      <c r="Q161" s="153"/>
      <c r="R161" s="158"/>
      <c r="S161" s="159"/>
      <c r="T161" s="159"/>
      <c r="U161" s="333">
        <f>SUM(R161:T161)</f>
        <v>0</v>
      </c>
      <c r="V161" s="153"/>
      <c r="W161" s="153"/>
      <c r="X161" s="153"/>
      <c r="Y161" s="103"/>
      <c r="Z161" s="160"/>
      <c r="AA161" s="157"/>
      <c r="AB161" s="66"/>
    </row>
    <row r="162" spans="1:28" s="112" customFormat="1" ht="12.75">
      <c r="A162" s="152"/>
      <c r="B162" s="330">
        <f t="shared" si="0"/>
      </c>
      <c r="C162" s="331">
        <f>IF(ISERROR(VLOOKUP(A162,ChallanDatabase,14)),"",VLOOKUP(A162,ChallanDatabase,14))</f>
      </c>
      <c r="D162" s="297">
        <f>IF(ISERROR(VLOOKUP(A162,ChallanDatabase,16)),"",VLOOKUP(A162,ChallanDatabase,16))</f>
      </c>
      <c r="E162" s="332">
        <f>IF(ISERROR(VLOOKUP(A162,ChallanDatabase,2)),"",VLOOKUP(A162,ChallanDatabase,2))</f>
      </c>
      <c r="F162" s="333">
        <f>IF(ISERROR(VLOOKUP(A162,ChallanDatabaseTotal,20)),"",IF(VLOOKUP(A162,ChallanDatabaseTotal,20)=0,"",VLOOKUP(A162,ChallanDatabaseTotal,20)))</f>
      </c>
      <c r="G162" s="333">
        <f>IF(ISERROR(VLOOKUP(A162,ChallanDatabase,18)),"",IF(VLOOKUP(A162,ChallanDatabase,18)=0,"",VLOOKUP(A162,ChallanDatabase,18)))</f>
      </c>
      <c r="H162" s="333">
        <f>IF(ISERROR(VLOOKUP(A162,ChallanDatabase,19)),"",IF(VLOOKUP(A162,ChallanDatabase,19)=0,"",VLOOKUP(A162,ChallanDatabase,19)))</f>
      </c>
      <c r="I162" s="333">
        <f>SUM(F162:H162)</f>
        <v>0</v>
      </c>
      <c r="J162" s="155"/>
      <c r="K162" s="156"/>
      <c r="L162" s="152"/>
      <c r="M162" s="157"/>
      <c r="N162" s="156"/>
      <c r="O162" s="103"/>
      <c r="P162" s="153"/>
      <c r="Q162" s="153"/>
      <c r="R162" s="158"/>
      <c r="S162" s="159"/>
      <c r="T162" s="159"/>
      <c r="U162" s="333">
        <f>SUM(R162:T162)</f>
        <v>0</v>
      </c>
      <c r="V162" s="153"/>
      <c r="W162" s="153"/>
      <c r="X162" s="153"/>
      <c r="Y162" s="103"/>
      <c r="Z162" s="160"/>
      <c r="AA162" s="157"/>
      <c r="AB162" s="66"/>
    </row>
    <row r="163" spans="1:28" s="112" customFormat="1" ht="12.75">
      <c r="A163" s="152"/>
      <c r="B163" s="330">
        <f t="shared" si="0"/>
      </c>
      <c r="C163" s="331">
        <f>IF(ISERROR(VLOOKUP(A163,ChallanDatabase,14)),"",VLOOKUP(A163,ChallanDatabase,14))</f>
      </c>
      <c r="D163" s="297">
        <f>IF(ISERROR(VLOOKUP(A163,ChallanDatabase,16)),"",VLOOKUP(A163,ChallanDatabase,16))</f>
      </c>
      <c r="E163" s="332">
        <f>IF(ISERROR(VLOOKUP(A163,ChallanDatabase,2)),"",VLOOKUP(A163,ChallanDatabase,2))</f>
      </c>
      <c r="F163" s="333">
        <f>IF(ISERROR(VLOOKUP(A163,ChallanDatabaseTotal,20)),"",IF(VLOOKUP(A163,ChallanDatabaseTotal,20)=0,"",VLOOKUP(A163,ChallanDatabaseTotal,20)))</f>
      </c>
      <c r="G163" s="333">
        <f>IF(ISERROR(VLOOKUP(A163,ChallanDatabase,18)),"",IF(VLOOKUP(A163,ChallanDatabase,18)=0,"",VLOOKUP(A163,ChallanDatabase,18)))</f>
      </c>
      <c r="H163" s="333">
        <f>IF(ISERROR(VLOOKUP(A163,ChallanDatabase,19)),"",IF(VLOOKUP(A163,ChallanDatabase,19)=0,"",VLOOKUP(A163,ChallanDatabase,19)))</f>
      </c>
      <c r="I163" s="333">
        <f>SUM(F163:H163)</f>
        <v>0</v>
      </c>
      <c r="J163" s="155"/>
      <c r="K163" s="156"/>
      <c r="L163" s="152"/>
      <c r="M163" s="157"/>
      <c r="N163" s="156"/>
      <c r="O163" s="103"/>
      <c r="P163" s="153"/>
      <c r="Q163" s="153"/>
      <c r="R163" s="158"/>
      <c r="S163" s="159"/>
      <c r="T163" s="159"/>
      <c r="U163" s="333">
        <f>SUM(R163:T163)</f>
        <v>0</v>
      </c>
      <c r="V163" s="153"/>
      <c r="W163" s="153"/>
      <c r="X163" s="153"/>
      <c r="Y163" s="103"/>
      <c r="Z163" s="160"/>
      <c r="AA163" s="157"/>
      <c r="AB163" s="66"/>
    </row>
    <row r="164" spans="1:28" s="112" customFormat="1" ht="12.75">
      <c r="A164" s="152"/>
      <c r="B164" s="330">
        <f t="shared" si="0"/>
      </c>
      <c r="C164" s="331">
        <f>IF(ISERROR(VLOOKUP(A164,ChallanDatabase,14)),"",VLOOKUP(A164,ChallanDatabase,14))</f>
      </c>
      <c r="D164" s="297">
        <f>IF(ISERROR(VLOOKUP(A164,ChallanDatabase,16)),"",VLOOKUP(A164,ChallanDatabase,16))</f>
      </c>
      <c r="E164" s="332">
        <f>IF(ISERROR(VLOOKUP(A164,ChallanDatabase,2)),"",VLOOKUP(A164,ChallanDatabase,2))</f>
      </c>
      <c r="F164" s="333">
        <f>IF(ISERROR(VLOOKUP(A164,ChallanDatabaseTotal,20)),"",IF(VLOOKUP(A164,ChallanDatabaseTotal,20)=0,"",VLOOKUP(A164,ChallanDatabaseTotal,20)))</f>
      </c>
      <c r="G164" s="333">
        <f>IF(ISERROR(VLOOKUP(A164,ChallanDatabase,18)),"",IF(VLOOKUP(A164,ChallanDatabase,18)=0,"",VLOOKUP(A164,ChallanDatabase,18)))</f>
      </c>
      <c r="H164" s="333">
        <f>IF(ISERROR(VLOOKUP(A164,ChallanDatabase,19)),"",IF(VLOOKUP(A164,ChallanDatabase,19)=0,"",VLOOKUP(A164,ChallanDatabase,19)))</f>
      </c>
      <c r="I164" s="333">
        <f>SUM(F164:H164)</f>
        <v>0</v>
      </c>
      <c r="J164" s="155"/>
      <c r="K164" s="156"/>
      <c r="L164" s="152"/>
      <c r="M164" s="157"/>
      <c r="N164" s="156"/>
      <c r="O164" s="103"/>
      <c r="P164" s="153"/>
      <c r="Q164" s="153"/>
      <c r="R164" s="158"/>
      <c r="S164" s="159"/>
      <c r="T164" s="159"/>
      <c r="U164" s="333">
        <f>SUM(R164:T164)</f>
        <v>0</v>
      </c>
      <c r="V164" s="153"/>
      <c r="W164" s="153"/>
      <c r="X164" s="153"/>
      <c r="Y164" s="103"/>
      <c r="Z164" s="160"/>
      <c r="AA164" s="157"/>
      <c r="AB164" s="66"/>
    </row>
    <row r="165" spans="1:28" s="112" customFormat="1" ht="12.75">
      <c r="A165" s="152"/>
      <c r="B165" s="330">
        <f aca="true" t="shared" si="25" ref="B165:B202">IF(ISERROR(VLOOKUP(A165,ChallanDatabase,12)),"",VLOOKUP(A165,ChallanDatabase,12))</f>
      </c>
      <c r="C165" s="331">
        <f>IF(ISERROR(VLOOKUP(A165,ChallanDatabase,14)),"",VLOOKUP(A165,ChallanDatabase,14))</f>
      </c>
      <c r="D165" s="297">
        <f>IF(ISERROR(VLOOKUP(A165,ChallanDatabase,16)),"",VLOOKUP(A165,ChallanDatabase,16))</f>
      </c>
      <c r="E165" s="332">
        <f>IF(ISERROR(VLOOKUP(A165,ChallanDatabase,2)),"",VLOOKUP(A165,ChallanDatabase,2))</f>
      </c>
      <c r="F165" s="333">
        <f>IF(ISERROR(VLOOKUP(A165,ChallanDatabaseTotal,20)),"",IF(VLOOKUP(A165,ChallanDatabaseTotal,20)=0,"",VLOOKUP(A165,ChallanDatabaseTotal,20)))</f>
      </c>
      <c r="G165" s="333">
        <f>IF(ISERROR(VLOOKUP(A165,ChallanDatabase,18)),"",IF(VLOOKUP(A165,ChallanDatabase,18)=0,"",VLOOKUP(A165,ChallanDatabase,18)))</f>
      </c>
      <c r="H165" s="333">
        <f>IF(ISERROR(VLOOKUP(A165,ChallanDatabase,19)),"",IF(VLOOKUP(A165,ChallanDatabase,19)=0,"",VLOOKUP(A165,ChallanDatabase,19)))</f>
      </c>
      <c r="I165" s="333">
        <f>SUM(F165:H165)</f>
        <v>0</v>
      </c>
      <c r="J165" s="155"/>
      <c r="K165" s="156"/>
      <c r="L165" s="152"/>
      <c r="M165" s="157"/>
      <c r="N165" s="156"/>
      <c r="O165" s="103"/>
      <c r="P165" s="153"/>
      <c r="Q165" s="153"/>
      <c r="R165" s="158"/>
      <c r="S165" s="159"/>
      <c r="T165" s="159"/>
      <c r="U165" s="333">
        <f>SUM(R165:T165)</f>
        <v>0</v>
      </c>
      <c r="V165" s="153"/>
      <c r="W165" s="153"/>
      <c r="X165" s="153"/>
      <c r="Y165" s="103"/>
      <c r="Z165" s="160"/>
      <c r="AA165" s="157"/>
      <c r="AB165" s="66"/>
    </row>
    <row r="166" spans="1:28" s="112" customFormat="1" ht="12.75">
      <c r="A166" s="152"/>
      <c r="B166" s="330">
        <f t="shared" si="25"/>
      </c>
      <c r="C166" s="331">
        <f aca="true" t="shared" si="26" ref="C166:C202">IF(ISERROR(VLOOKUP(A166,ChallanDatabase,14)),"",VLOOKUP(A166,ChallanDatabase,14))</f>
      </c>
      <c r="D166" s="297">
        <f aca="true" t="shared" si="27" ref="D166:D202">IF(ISERROR(VLOOKUP(A166,ChallanDatabase,16)),"",VLOOKUP(A166,ChallanDatabase,16))</f>
      </c>
      <c r="E166" s="332">
        <f aca="true" t="shared" si="28" ref="E166:E202">IF(ISERROR(VLOOKUP(A166,ChallanDatabase,2)),"",VLOOKUP(A166,ChallanDatabase,2))</f>
      </c>
      <c r="F166" s="333">
        <f aca="true" t="shared" si="29" ref="F166:F202">IF(ISERROR(VLOOKUP(A166,ChallanDatabaseTotal,20)),"",IF(VLOOKUP(A166,ChallanDatabaseTotal,20)=0,"",VLOOKUP(A166,ChallanDatabaseTotal,20)))</f>
      </c>
      <c r="G166" s="333">
        <f aca="true" t="shared" si="30" ref="G166:G202">IF(ISERROR(VLOOKUP(A166,ChallanDatabase,18)),"",IF(VLOOKUP(A166,ChallanDatabase,18)=0,"",VLOOKUP(A166,ChallanDatabase,18)))</f>
      </c>
      <c r="H166" s="333">
        <f aca="true" t="shared" si="31" ref="H166:H202">IF(ISERROR(VLOOKUP(A166,ChallanDatabase,19)),"",IF(VLOOKUP(A166,ChallanDatabase,19)=0,"",VLOOKUP(A166,ChallanDatabase,19)))</f>
      </c>
      <c r="I166" s="333">
        <f aca="true" t="shared" si="32" ref="I166:I202">SUM(F166:H166)</f>
        <v>0</v>
      </c>
      <c r="J166" s="155"/>
      <c r="K166" s="156"/>
      <c r="L166" s="152"/>
      <c r="M166" s="157"/>
      <c r="N166" s="156"/>
      <c r="O166" s="103"/>
      <c r="P166" s="153"/>
      <c r="Q166" s="153"/>
      <c r="R166" s="158"/>
      <c r="S166" s="159"/>
      <c r="T166" s="159"/>
      <c r="U166" s="333">
        <f aca="true" t="shared" si="33" ref="U166:U202">SUM(R166:T166)</f>
        <v>0</v>
      </c>
      <c r="V166" s="153"/>
      <c r="W166" s="153"/>
      <c r="X166" s="153"/>
      <c r="Y166" s="103"/>
      <c r="Z166" s="160"/>
      <c r="AA166" s="157"/>
      <c r="AB166" s="66"/>
    </row>
    <row r="167" spans="1:28" s="112" customFormat="1" ht="12.75">
      <c r="A167" s="152"/>
      <c r="B167" s="330">
        <f t="shared" si="25"/>
      </c>
      <c r="C167" s="331">
        <f t="shared" si="26"/>
      </c>
      <c r="D167" s="297">
        <f t="shared" si="27"/>
      </c>
      <c r="E167" s="332">
        <f t="shared" si="28"/>
      </c>
      <c r="F167" s="333">
        <f t="shared" si="29"/>
      </c>
      <c r="G167" s="333">
        <f t="shared" si="30"/>
      </c>
      <c r="H167" s="333">
        <f t="shared" si="31"/>
      </c>
      <c r="I167" s="333">
        <f t="shared" si="32"/>
        <v>0</v>
      </c>
      <c r="J167" s="155"/>
      <c r="K167" s="156"/>
      <c r="L167" s="152"/>
      <c r="M167" s="157"/>
      <c r="N167" s="156"/>
      <c r="O167" s="103"/>
      <c r="P167" s="153"/>
      <c r="Q167" s="153"/>
      <c r="R167" s="158"/>
      <c r="S167" s="159"/>
      <c r="T167" s="159"/>
      <c r="U167" s="333">
        <f t="shared" si="33"/>
        <v>0</v>
      </c>
      <c r="V167" s="153"/>
      <c r="W167" s="153"/>
      <c r="X167" s="153"/>
      <c r="Y167" s="103"/>
      <c r="Z167" s="160"/>
      <c r="AA167" s="157"/>
      <c r="AB167" s="66"/>
    </row>
    <row r="168" spans="1:28" s="112" customFormat="1" ht="12.75">
      <c r="A168" s="152"/>
      <c r="B168" s="330">
        <f t="shared" si="25"/>
      </c>
      <c r="C168" s="331">
        <f t="shared" si="26"/>
      </c>
      <c r="D168" s="297">
        <f t="shared" si="27"/>
      </c>
      <c r="E168" s="332">
        <f t="shared" si="28"/>
      </c>
      <c r="F168" s="333">
        <f t="shared" si="29"/>
      </c>
      <c r="G168" s="333">
        <f t="shared" si="30"/>
      </c>
      <c r="H168" s="333">
        <f t="shared" si="31"/>
      </c>
      <c r="I168" s="333">
        <f t="shared" si="32"/>
        <v>0</v>
      </c>
      <c r="J168" s="155"/>
      <c r="K168" s="156"/>
      <c r="L168" s="152"/>
      <c r="M168" s="157"/>
      <c r="N168" s="156"/>
      <c r="O168" s="103"/>
      <c r="P168" s="153"/>
      <c r="Q168" s="153"/>
      <c r="R168" s="158"/>
      <c r="S168" s="159"/>
      <c r="T168" s="159"/>
      <c r="U168" s="333">
        <f t="shared" si="33"/>
        <v>0</v>
      </c>
      <c r="V168" s="153"/>
      <c r="W168" s="153"/>
      <c r="X168" s="153"/>
      <c r="Y168" s="103"/>
      <c r="Z168" s="160"/>
      <c r="AA168" s="157"/>
      <c r="AB168" s="66"/>
    </row>
    <row r="169" spans="1:28" s="112" customFormat="1" ht="12.75">
      <c r="A169" s="152"/>
      <c r="B169" s="330">
        <f t="shared" si="25"/>
      </c>
      <c r="C169" s="331">
        <f t="shared" si="26"/>
      </c>
      <c r="D169" s="297">
        <f t="shared" si="27"/>
      </c>
      <c r="E169" s="332">
        <f t="shared" si="28"/>
      </c>
      <c r="F169" s="333">
        <f t="shared" si="29"/>
      </c>
      <c r="G169" s="333">
        <f t="shared" si="30"/>
      </c>
      <c r="H169" s="333">
        <f t="shared" si="31"/>
      </c>
      <c r="I169" s="333">
        <f t="shared" si="32"/>
        <v>0</v>
      </c>
      <c r="J169" s="155"/>
      <c r="K169" s="156"/>
      <c r="L169" s="152"/>
      <c r="M169" s="157"/>
      <c r="N169" s="156"/>
      <c r="O169" s="103"/>
      <c r="P169" s="153"/>
      <c r="Q169" s="153"/>
      <c r="R169" s="158"/>
      <c r="S169" s="159"/>
      <c r="T169" s="159"/>
      <c r="U169" s="333">
        <f t="shared" si="33"/>
        <v>0</v>
      </c>
      <c r="V169" s="153"/>
      <c r="W169" s="153"/>
      <c r="X169" s="153"/>
      <c r="Y169" s="103"/>
      <c r="Z169" s="160"/>
      <c r="AA169" s="157"/>
      <c r="AB169" s="66"/>
    </row>
    <row r="170" spans="1:28" s="112" customFormat="1" ht="12.75">
      <c r="A170" s="152"/>
      <c r="B170" s="330">
        <f t="shared" si="25"/>
      </c>
      <c r="C170" s="331">
        <f t="shared" si="26"/>
      </c>
      <c r="D170" s="297">
        <f t="shared" si="27"/>
      </c>
      <c r="E170" s="332">
        <f t="shared" si="28"/>
      </c>
      <c r="F170" s="333">
        <f t="shared" si="29"/>
      </c>
      <c r="G170" s="333">
        <f t="shared" si="30"/>
      </c>
      <c r="H170" s="333">
        <f t="shared" si="31"/>
      </c>
      <c r="I170" s="333">
        <f t="shared" si="32"/>
        <v>0</v>
      </c>
      <c r="J170" s="155"/>
      <c r="K170" s="156"/>
      <c r="L170" s="152"/>
      <c r="M170" s="157"/>
      <c r="N170" s="156"/>
      <c r="O170" s="103"/>
      <c r="P170" s="153"/>
      <c r="Q170" s="153"/>
      <c r="R170" s="158"/>
      <c r="S170" s="159"/>
      <c r="T170" s="159"/>
      <c r="U170" s="333">
        <f t="shared" si="33"/>
        <v>0</v>
      </c>
      <c r="V170" s="153"/>
      <c r="W170" s="153"/>
      <c r="X170" s="153"/>
      <c r="Y170" s="103"/>
      <c r="Z170" s="160"/>
      <c r="AA170" s="157"/>
      <c r="AB170" s="66"/>
    </row>
    <row r="171" spans="1:28" s="112" customFormat="1" ht="12.75">
      <c r="A171" s="152"/>
      <c r="B171" s="330">
        <f t="shared" si="25"/>
      </c>
      <c r="C171" s="331">
        <f t="shared" si="26"/>
      </c>
      <c r="D171" s="297">
        <f t="shared" si="27"/>
      </c>
      <c r="E171" s="332">
        <f t="shared" si="28"/>
      </c>
      <c r="F171" s="333">
        <f t="shared" si="29"/>
      </c>
      <c r="G171" s="333">
        <f t="shared" si="30"/>
      </c>
      <c r="H171" s="333">
        <f t="shared" si="31"/>
      </c>
      <c r="I171" s="333">
        <f t="shared" si="32"/>
        <v>0</v>
      </c>
      <c r="J171" s="155"/>
      <c r="K171" s="156"/>
      <c r="L171" s="152"/>
      <c r="M171" s="157"/>
      <c r="N171" s="156"/>
      <c r="O171" s="103"/>
      <c r="P171" s="153"/>
      <c r="Q171" s="153"/>
      <c r="R171" s="158"/>
      <c r="S171" s="159"/>
      <c r="T171" s="159"/>
      <c r="U171" s="333">
        <f t="shared" si="33"/>
        <v>0</v>
      </c>
      <c r="V171" s="153"/>
      <c r="W171" s="153"/>
      <c r="X171" s="153"/>
      <c r="Y171" s="103"/>
      <c r="Z171" s="160"/>
      <c r="AA171" s="157"/>
      <c r="AB171" s="66"/>
    </row>
    <row r="172" spans="1:28" s="112" customFormat="1" ht="12.75">
      <c r="A172" s="152"/>
      <c r="B172" s="330">
        <f t="shared" si="25"/>
      </c>
      <c r="C172" s="331">
        <f t="shared" si="26"/>
      </c>
      <c r="D172" s="297">
        <f t="shared" si="27"/>
      </c>
      <c r="E172" s="332">
        <f t="shared" si="28"/>
      </c>
      <c r="F172" s="333">
        <f t="shared" si="29"/>
      </c>
      <c r="G172" s="333">
        <f t="shared" si="30"/>
      </c>
      <c r="H172" s="333">
        <f t="shared" si="31"/>
      </c>
      <c r="I172" s="333">
        <f t="shared" si="32"/>
        <v>0</v>
      </c>
      <c r="J172" s="155"/>
      <c r="K172" s="156"/>
      <c r="L172" s="152"/>
      <c r="M172" s="157"/>
      <c r="N172" s="156"/>
      <c r="O172" s="103"/>
      <c r="P172" s="153"/>
      <c r="Q172" s="153"/>
      <c r="R172" s="158"/>
      <c r="S172" s="159"/>
      <c r="T172" s="159"/>
      <c r="U172" s="333">
        <f t="shared" si="33"/>
        <v>0</v>
      </c>
      <c r="V172" s="153"/>
      <c r="W172" s="153"/>
      <c r="X172" s="153"/>
      <c r="Y172" s="103"/>
      <c r="Z172" s="160"/>
      <c r="AA172" s="157"/>
      <c r="AB172" s="66"/>
    </row>
    <row r="173" spans="1:28" s="112" customFormat="1" ht="12.75">
      <c r="A173" s="152"/>
      <c r="B173" s="330">
        <f t="shared" si="25"/>
      </c>
      <c r="C173" s="331">
        <f t="shared" si="26"/>
      </c>
      <c r="D173" s="297">
        <f t="shared" si="27"/>
      </c>
      <c r="E173" s="332">
        <f t="shared" si="28"/>
      </c>
      <c r="F173" s="333">
        <f t="shared" si="29"/>
      </c>
      <c r="G173" s="333">
        <f t="shared" si="30"/>
      </c>
      <c r="H173" s="333">
        <f t="shared" si="31"/>
      </c>
      <c r="I173" s="333">
        <f t="shared" si="32"/>
        <v>0</v>
      </c>
      <c r="J173" s="155"/>
      <c r="K173" s="156"/>
      <c r="L173" s="152"/>
      <c r="M173" s="157"/>
      <c r="N173" s="156"/>
      <c r="O173" s="103"/>
      <c r="P173" s="153"/>
      <c r="Q173" s="153"/>
      <c r="R173" s="158"/>
      <c r="S173" s="159"/>
      <c r="T173" s="159"/>
      <c r="U173" s="333">
        <f t="shared" si="33"/>
        <v>0</v>
      </c>
      <c r="V173" s="153"/>
      <c r="W173" s="153"/>
      <c r="X173" s="153"/>
      <c r="Y173" s="103"/>
      <c r="Z173" s="160"/>
      <c r="AA173" s="157"/>
      <c r="AB173" s="66"/>
    </row>
    <row r="174" spans="1:28" s="112" customFormat="1" ht="12.75">
      <c r="A174" s="152"/>
      <c r="B174" s="330">
        <f t="shared" si="25"/>
      </c>
      <c r="C174" s="331">
        <f t="shared" si="26"/>
      </c>
      <c r="D174" s="297">
        <f t="shared" si="27"/>
      </c>
      <c r="E174" s="332">
        <f t="shared" si="28"/>
      </c>
      <c r="F174" s="333">
        <f t="shared" si="29"/>
      </c>
      <c r="G174" s="333">
        <f t="shared" si="30"/>
      </c>
      <c r="H174" s="333">
        <f t="shared" si="31"/>
      </c>
      <c r="I174" s="333">
        <f t="shared" si="32"/>
        <v>0</v>
      </c>
      <c r="J174" s="155"/>
      <c r="K174" s="156"/>
      <c r="L174" s="152"/>
      <c r="M174" s="157"/>
      <c r="N174" s="156"/>
      <c r="O174" s="103"/>
      <c r="P174" s="153"/>
      <c r="Q174" s="153"/>
      <c r="R174" s="158"/>
      <c r="S174" s="159"/>
      <c r="T174" s="159"/>
      <c r="U174" s="333">
        <f t="shared" si="33"/>
        <v>0</v>
      </c>
      <c r="V174" s="153"/>
      <c r="W174" s="153"/>
      <c r="X174" s="153"/>
      <c r="Y174" s="103"/>
      <c r="Z174" s="160"/>
      <c r="AA174" s="157"/>
      <c r="AB174" s="66"/>
    </row>
    <row r="175" spans="1:28" s="112" customFormat="1" ht="12.75">
      <c r="A175" s="152"/>
      <c r="B175" s="330">
        <f t="shared" si="25"/>
      </c>
      <c r="C175" s="331">
        <f t="shared" si="26"/>
      </c>
      <c r="D175" s="297">
        <f t="shared" si="27"/>
      </c>
      <c r="E175" s="332">
        <f t="shared" si="28"/>
      </c>
      <c r="F175" s="333">
        <f t="shared" si="29"/>
      </c>
      <c r="G175" s="333">
        <f t="shared" si="30"/>
      </c>
      <c r="H175" s="333">
        <f t="shared" si="31"/>
      </c>
      <c r="I175" s="333">
        <f t="shared" si="32"/>
        <v>0</v>
      </c>
      <c r="J175" s="155"/>
      <c r="K175" s="156"/>
      <c r="L175" s="152"/>
      <c r="M175" s="157"/>
      <c r="N175" s="156"/>
      <c r="O175" s="103"/>
      <c r="P175" s="153"/>
      <c r="Q175" s="153"/>
      <c r="R175" s="158"/>
      <c r="S175" s="159"/>
      <c r="T175" s="159"/>
      <c r="U175" s="333">
        <f t="shared" si="33"/>
        <v>0</v>
      </c>
      <c r="V175" s="153"/>
      <c r="W175" s="153"/>
      <c r="X175" s="153"/>
      <c r="Y175" s="103"/>
      <c r="Z175" s="160"/>
      <c r="AA175" s="157"/>
      <c r="AB175" s="66"/>
    </row>
    <row r="176" spans="1:28" s="112" customFormat="1" ht="12.75">
      <c r="A176" s="152"/>
      <c r="B176" s="330">
        <f t="shared" si="25"/>
      </c>
      <c r="C176" s="331">
        <f t="shared" si="26"/>
      </c>
      <c r="D176" s="297">
        <f t="shared" si="27"/>
      </c>
      <c r="E176" s="332">
        <f t="shared" si="28"/>
      </c>
      <c r="F176" s="333">
        <f t="shared" si="29"/>
      </c>
      <c r="G176" s="333">
        <f t="shared" si="30"/>
      </c>
      <c r="H176" s="333">
        <f t="shared" si="31"/>
      </c>
      <c r="I176" s="333">
        <f t="shared" si="32"/>
        <v>0</v>
      </c>
      <c r="J176" s="155"/>
      <c r="K176" s="156"/>
      <c r="L176" s="152"/>
      <c r="M176" s="157"/>
      <c r="N176" s="156"/>
      <c r="O176" s="103"/>
      <c r="P176" s="153"/>
      <c r="Q176" s="153"/>
      <c r="R176" s="158"/>
      <c r="S176" s="159"/>
      <c r="T176" s="159"/>
      <c r="U176" s="333">
        <f t="shared" si="33"/>
        <v>0</v>
      </c>
      <c r="V176" s="153"/>
      <c r="W176" s="153"/>
      <c r="X176" s="153"/>
      <c r="Y176" s="103"/>
      <c r="Z176" s="160"/>
      <c r="AA176" s="157"/>
      <c r="AB176" s="66"/>
    </row>
    <row r="177" spans="1:28" s="112" customFormat="1" ht="12.75">
      <c r="A177" s="152"/>
      <c r="B177" s="330">
        <f t="shared" si="25"/>
      </c>
      <c r="C177" s="331">
        <f t="shared" si="26"/>
      </c>
      <c r="D177" s="297">
        <f t="shared" si="27"/>
      </c>
      <c r="E177" s="332">
        <f t="shared" si="28"/>
      </c>
      <c r="F177" s="333">
        <f t="shared" si="29"/>
      </c>
      <c r="G177" s="333">
        <f t="shared" si="30"/>
      </c>
      <c r="H177" s="333">
        <f t="shared" si="31"/>
      </c>
      <c r="I177" s="333">
        <f t="shared" si="32"/>
        <v>0</v>
      </c>
      <c r="J177" s="155"/>
      <c r="K177" s="156"/>
      <c r="L177" s="152"/>
      <c r="M177" s="157"/>
      <c r="N177" s="156"/>
      <c r="O177" s="103"/>
      <c r="P177" s="153"/>
      <c r="Q177" s="153"/>
      <c r="R177" s="158"/>
      <c r="S177" s="159"/>
      <c r="T177" s="159"/>
      <c r="U177" s="333">
        <f t="shared" si="33"/>
        <v>0</v>
      </c>
      <c r="V177" s="153"/>
      <c r="W177" s="153"/>
      <c r="X177" s="153"/>
      <c r="Y177" s="103"/>
      <c r="Z177" s="160"/>
      <c r="AA177" s="157"/>
      <c r="AB177" s="66"/>
    </row>
    <row r="178" spans="1:28" s="112" customFormat="1" ht="12.75">
      <c r="A178" s="152"/>
      <c r="B178" s="330">
        <f t="shared" si="25"/>
      </c>
      <c r="C178" s="331">
        <f t="shared" si="26"/>
      </c>
      <c r="D178" s="297">
        <f t="shared" si="27"/>
      </c>
      <c r="E178" s="332">
        <f t="shared" si="28"/>
      </c>
      <c r="F178" s="333">
        <f t="shared" si="29"/>
      </c>
      <c r="G178" s="333">
        <f t="shared" si="30"/>
      </c>
      <c r="H178" s="333">
        <f t="shared" si="31"/>
      </c>
      <c r="I178" s="333">
        <f t="shared" si="32"/>
        <v>0</v>
      </c>
      <c r="J178" s="155"/>
      <c r="K178" s="156"/>
      <c r="L178" s="152"/>
      <c r="M178" s="157"/>
      <c r="N178" s="156"/>
      <c r="O178" s="103"/>
      <c r="P178" s="153"/>
      <c r="Q178" s="153"/>
      <c r="R178" s="158"/>
      <c r="S178" s="159"/>
      <c r="T178" s="159"/>
      <c r="U178" s="333">
        <f t="shared" si="33"/>
        <v>0</v>
      </c>
      <c r="V178" s="153"/>
      <c r="W178" s="153"/>
      <c r="X178" s="153"/>
      <c r="Y178" s="103"/>
      <c r="Z178" s="160"/>
      <c r="AA178" s="157"/>
      <c r="AB178" s="66"/>
    </row>
    <row r="179" spans="1:28" s="112" customFormat="1" ht="12.75">
      <c r="A179" s="152"/>
      <c r="B179" s="330">
        <f t="shared" si="25"/>
      </c>
      <c r="C179" s="331">
        <f t="shared" si="26"/>
      </c>
      <c r="D179" s="297">
        <f t="shared" si="27"/>
      </c>
      <c r="E179" s="332">
        <f t="shared" si="28"/>
      </c>
      <c r="F179" s="333">
        <f t="shared" si="29"/>
      </c>
      <c r="G179" s="333">
        <f t="shared" si="30"/>
      </c>
      <c r="H179" s="333">
        <f t="shared" si="31"/>
      </c>
      <c r="I179" s="333">
        <f t="shared" si="32"/>
        <v>0</v>
      </c>
      <c r="J179" s="155"/>
      <c r="K179" s="156"/>
      <c r="L179" s="152"/>
      <c r="M179" s="157"/>
      <c r="N179" s="156"/>
      <c r="O179" s="103"/>
      <c r="P179" s="153"/>
      <c r="Q179" s="153"/>
      <c r="R179" s="158"/>
      <c r="S179" s="159"/>
      <c r="T179" s="159"/>
      <c r="U179" s="333">
        <f t="shared" si="33"/>
        <v>0</v>
      </c>
      <c r="V179" s="153"/>
      <c r="W179" s="153"/>
      <c r="X179" s="153"/>
      <c r="Y179" s="103"/>
      <c r="Z179" s="160"/>
      <c r="AA179" s="157"/>
      <c r="AB179" s="66"/>
    </row>
    <row r="180" spans="1:28" s="112" customFormat="1" ht="12.75">
      <c r="A180" s="152"/>
      <c r="B180" s="330">
        <f t="shared" si="25"/>
      </c>
      <c r="C180" s="331">
        <f t="shared" si="26"/>
      </c>
      <c r="D180" s="297">
        <f t="shared" si="27"/>
      </c>
      <c r="E180" s="332">
        <f t="shared" si="28"/>
      </c>
      <c r="F180" s="333">
        <f t="shared" si="29"/>
      </c>
      <c r="G180" s="333">
        <f t="shared" si="30"/>
      </c>
      <c r="H180" s="333">
        <f t="shared" si="31"/>
      </c>
      <c r="I180" s="333">
        <f t="shared" si="32"/>
        <v>0</v>
      </c>
      <c r="J180" s="155"/>
      <c r="K180" s="156"/>
      <c r="L180" s="152"/>
      <c r="M180" s="157"/>
      <c r="N180" s="156"/>
      <c r="O180" s="103"/>
      <c r="P180" s="153"/>
      <c r="Q180" s="153"/>
      <c r="R180" s="158"/>
      <c r="S180" s="159"/>
      <c r="T180" s="159"/>
      <c r="U180" s="333">
        <f t="shared" si="33"/>
        <v>0</v>
      </c>
      <c r="V180" s="153"/>
      <c r="W180" s="153"/>
      <c r="X180" s="153"/>
      <c r="Y180" s="103"/>
      <c r="Z180" s="160"/>
      <c r="AA180" s="157"/>
      <c r="AB180" s="66"/>
    </row>
    <row r="181" spans="1:28" s="112" customFormat="1" ht="12.75">
      <c r="A181" s="152"/>
      <c r="B181" s="330">
        <f t="shared" si="25"/>
      </c>
      <c r="C181" s="331">
        <f>IF(ISERROR(VLOOKUP(A181,ChallanDatabase,14)),"",VLOOKUP(A181,ChallanDatabase,14))</f>
      </c>
      <c r="D181" s="297">
        <f>IF(ISERROR(VLOOKUP(A181,ChallanDatabase,16)),"",VLOOKUP(A181,ChallanDatabase,16))</f>
      </c>
      <c r="E181" s="332">
        <f>IF(ISERROR(VLOOKUP(A181,ChallanDatabase,2)),"",VLOOKUP(A181,ChallanDatabase,2))</f>
      </c>
      <c r="F181" s="333">
        <f>IF(ISERROR(VLOOKUP(A181,ChallanDatabaseTotal,20)),"",IF(VLOOKUP(A181,ChallanDatabaseTotal,20)=0,"",VLOOKUP(A181,ChallanDatabaseTotal,20)))</f>
      </c>
      <c r="G181" s="333">
        <f>IF(ISERROR(VLOOKUP(A181,ChallanDatabase,18)),"",IF(VLOOKUP(A181,ChallanDatabase,18)=0,"",VLOOKUP(A181,ChallanDatabase,18)))</f>
      </c>
      <c r="H181" s="333">
        <f>IF(ISERROR(VLOOKUP(A181,ChallanDatabase,19)),"",IF(VLOOKUP(A181,ChallanDatabase,19)=0,"",VLOOKUP(A181,ChallanDatabase,19)))</f>
      </c>
      <c r="I181" s="333">
        <f>SUM(F181:H181)</f>
        <v>0</v>
      </c>
      <c r="J181" s="155"/>
      <c r="K181" s="156"/>
      <c r="L181" s="152"/>
      <c r="M181" s="157"/>
      <c r="N181" s="156"/>
      <c r="O181" s="103"/>
      <c r="P181" s="153"/>
      <c r="Q181" s="153"/>
      <c r="R181" s="158"/>
      <c r="S181" s="159"/>
      <c r="T181" s="159"/>
      <c r="U181" s="333">
        <f>SUM(R181:T181)</f>
        <v>0</v>
      </c>
      <c r="V181" s="153"/>
      <c r="W181" s="153"/>
      <c r="X181" s="153"/>
      <c r="Y181" s="103"/>
      <c r="Z181" s="160"/>
      <c r="AA181" s="157"/>
      <c r="AB181" s="66"/>
    </row>
    <row r="182" spans="1:28" s="112" customFormat="1" ht="12.75">
      <c r="A182" s="152"/>
      <c r="B182" s="330">
        <f t="shared" si="25"/>
      </c>
      <c r="C182" s="331">
        <f>IF(ISERROR(VLOOKUP(A182,ChallanDatabase,14)),"",VLOOKUP(A182,ChallanDatabase,14))</f>
      </c>
      <c r="D182" s="297">
        <f>IF(ISERROR(VLOOKUP(A182,ChallanDatabase,16)),"",VLOOKUP(A182,ChallanDatabase,16))</f>
      </c>
      <c r="E182" s="332">
        <f>IF(ISERROR(VLOOKUP(A182,ChallanDatabase,2)),"",VLOOKUP(A182,ChallanDatabase,2))</f>
      </c>
      <c r="F182" s="333">
        <f>IF(ISERROR(VLOOKUP(A182,ChallanDatabaseTotal,20)),"",IF(VLOOKUP(A182,ChallanDatabaseTotal,20)=0,"",VLOOKUP(A182,ChallanDatabaseTotal,20)))</f>
      </c>
      <c r="G182" s="333">
        <f>IF(ISERROR(VLOOKUP(A182,ChallanDatabase,18)),"",IF(VLOOKUP(A182,ChallanDatabase,18)=0,"",VLOOKUP(A182,ChallanDatabase,18)))</f>
      </c>
      <c r="H182" s="333">
        <f>IF(ISERROR(VLOOKUP(A182,ChallanDatabase,19)),"",IF(VLOOKUP(A182,ChallanDatabase,19)=0,"",VLOOKUP(A182,ChallanDatabase,19)))</f>
      </c>
      <c r="I182" s="333">
        <f>SUM(F182:H182)</f>
        <v>0</v>
      </c>
      <c r="J182" s="155"/>
      <c r="K182" s="156"/>
      <c r="L182" s="152"/>
      <c r="M182" s="157"/>
      <c r="N182" s="156"/>
      <c r="O182" s="103"/>
      <c r="P182" s="153"/>
      <c r="Q182" s="153"/>
      <c r="R182" s="158"/>
      <c r="S182" s="159"/>
      <c r="T182" s="159"/>
      <c r="U182" s="333">
        <f>SUM(R182:T182)</f>
        <v>0</v>
      </c>
      <c r="V182" s="153"/>
      <c r="W182" s="153"/>
      <c r="X182" s="153"/>
      <c r="Y182" s="103"/>
      <c r="Z182" s="160"/>
      <c r="AA182" s="157"/>
      <c r="AB182" s="66"/>
    </row>
    <row r="183" spans="1:28" s="112" customFormat="1" ht="12.75">
      <c r="A183" s="152"/>
      <c r="B183" s="330">
        <f t="shared" si="25"/>
      </c>
      <c r="C183" s="331">
        <f>IF(ISERROR(VLOOKUP(A183,ChallanDatabase,14)),"",VLOOKUP(A183,ChallanDatabase,14))</f>
      </c>
      <c r="D183" s="297">
        <f>IF(ISERROR(VLOOKUP(A183,ChallanDatabase,16)),"",VLOOKUP(A183,ChallanDatabase,16))</f>
      </c>
      <c r="E183" s="332">
        <f>IF(ISERROR(VLOOKUP(A183,ChallanDatabase,2)),"",VLOOKUP(A183,ChallanDatabase,2))</f>
      </c>
      <c r="F183" s="333">
        <f>IF(ISERROR(VLOOKUP(A183,ChallanDatabaseTotal,20)),"",IF(VLOOKUP(A183,ChallanDatabaseTotal,20)=0,"",VLOOKUP(A183,ChallanDatabaseTotal,20)))</f>
      </c>
      <c r="G183" s="333">
        <f>IF(ISERROR(VLOOKUP(A183,ChallanDatabase,18)),"",IF(VLOOKUP(A183,ChallanDatabase,18)=0,"",VLOOKUP(A183,ChallanDatabase,18)))</f>
      </c>
      <c r="H183" s="333">
        <f>IF(ISERROR(VLOOKUP(A183,ChallanDatabase,19)),"",IF(VLOOKUP(A183,ChallanDatabase,19)=0,"",VLOOKUP(A183,ChallanDatabase,19)))</f>
      </c>
      <c r="I183" s="333">
        <f>SUM(F183:H183)</f>
        <v>0</v>
      </c>
      <c r="J183" s="155"/>
      <c r="K183" s="156"/>
      <c r="L183" s="152"/>
      <c r="M183" s="157"/>
      <c r="N183" s="156"/>
      <c r="O183" s="103"/>
      <c r="P183" s="153"/>
      <c r="Q183" s="153"/>
      <c r="R183" s="158"/>
      <c r="S183" s="159"/>
      <c r="T183" s="159"/>
      <c r="U183" s="333">
        <f>SUM(R183:T183)</f>
        <v>0</v>
      </c>
      <c r="V183" s="153"/>
      <c r="W183" s="153"/>
      <c r="X183" s="153"/>
      <c r="Y183" s="103"/>
      <c r="Z183" s="160"/>
      <c r="AA183" s="157"/>
      <c r="AB183" s="66"/>
    </row>
    <row r="184" spans="1:28" s="112" customFormat="1" ht="12.75">
      <c r="A184" s="152"/>
      <c r="B184" s="330">
        <f t="shared" si="25"/>
      </c>
      <c r="C184" s="331">
        <f>IF(ISERROR(VLOOKUP(A184,ChallanDatabase,14)),"",VLOOKUP(A184,ChallanDatabase,14))</f>
      </c>
      <c r="D184" s="297">
        <f>IF(ISERROR(VLOOKUP(A184,ChallanDatabase,16)),"",VLOOKUP(A184,ChallanDatabase,16))</f>
      </c>
      <c r="E184" s="332">
        <f>IF(ISERROR(VLOOKUP(A184,ChallanDatabase,2)),"",VLOOKUP(A184,ChallanDatabase,2))</f>
      </c>
      <c r="F184" s="333">
        <f>IF(ISERROR(VLOOKUP(A184,ChallanDatabaseTotal,20)),"",IF(VLOOKUP(A184,ChallanDatabaseTotal,20)=0,"",VLOOKUP(A184,ChallanDatabaseTotal,20)))</f>
      </c>
      <c r="G184" s="333">
        <f>IF(ISERROR(VLOOKUP(A184,ChallanDatabase,18)),"",IF(VLOOKUP(A184,ChallanDatabase,18)=0,"",VLOOKUP(A184,ChallanDatabase,18)))</f>
      </c>
      <c r="H184" s="333">
        <f>IF(ISERROR(VLOOKUP(A184,ChallanDatabase,19)),"",IF(VLOOKUP(A184,ChallanDatabase,19)=0,"",VLOOKUP(A184,ChallanDatabase,19)))</f>
      </c>
      <c r="I184" s="333">
        <f>SUM(F184:H184)</f>
        <v>0</v>
      </c>
      <c r="J184" s="155"/>
      <c r="K184" s="156"/>
      <c r="L184" s="152"/>
      <c r="M184" s="157"/>
      <c r="N184" s="156"/>
      <c r="O184" s="103"/>
      <c r="P184" s="153"/>
      <c r="Q184" s="153"/>
      <c r="R184" s="158"/>
      <c r="S184" s="159"/>
      <c r="T184" s="159"/>
      <c r="U184" s="333">
        <f>SUM(R184:T184)</f>
        <v>0</v>
      </c>
      <c r="V184" s="153"/>
      <c r="W184" s="153"/>
      <c r="X184" s="153"/>
      <c r="Y184" s="103"/>
      <c r="Z184" s="160"/>
      <c r="AA184" s="157"/>
      <c r="AB184" s="66"/>
    </row>
    <row r="185" spans="1:28" s="112" customFormat="1" ht="12.75">
      <c r="A185" s="152"/>
      <c r="B185" s="330">
        <f t="shared" si="25"/>
      </c>
      <c r="C185" s="331">
        <f>IF(ISERROR(VLOOKUP(A185,ChallanDatabase,14)),"",VLOOKUP(A185,ChallanDatabase,14))</f>
      </c>
      <c r="D185" s="297">
        <f>IF(ISERROR(VLOOKUP(A185,ChallanDatabase,16)),"",VLOOKUP(A185,ChallanDatabase,16))</f>
      </c>
      <c r="E185" s="332">
        <f>IF(ISERROR(VLOOKUP(A185,ChallanDatabase,2)),"",VLOOKUP(A185,ChallanDatabase,2))</f>
      </c>
      <c r="F185" s="333">
        <f>IF(ISERROR(VLOOKUP(A185,ChallanDatabaseTotal,20)),"",IF(VLOOKUP(A185,ChallanDatabaseTotal,20)=0,"",VLOOKUP(A185,ChallanDatabaseTotal,20)))</f>
      </c>
      <c r="G185" s="333">
        <f>IF(ISERROR(VLOOKUP(A185,ChallanDatabase,18)),"",IF(VLOOKUP(A185,ChallanDatabase,18)=0,"",VLOOKUP(A185,ChallanDatabase,18)))</f>
      </c>
      <c r="H185" s="333">
        <f>IF(ISERROR(VLOOKUP(A185,ChallanDatabase,19)),"",IF(VLOOKUP(A185,ChallanDatabase,19)=0,"",VLOOKUP(A185,ChallanDatabase,19)))</f>
      </c>
      <c r="I185" s="333">
        <f>SUM(F185:H185)</f>
        <v>0</v>
      </c>
      <c r="J185" s="155"/>
      <c r="K185" s="156"/>
      <c r="L185" s="152"/>
      <c r="M185" s="157"/>
      <c r="N185" s="156"/>
      <c r="O185" s="103"/>
      <c r="P185" s="153"/>
      <c r="Q185" s="153"/>
      <c r="R185" s="158"/>
      <c r="S185" s="159"/>
      <c r="T185" s="159"/>
      <c r="U185" s="333">
        <f>SUM(R185:T185)</f>
        <v>0</v>
      </c>
      <c r="V185" s="153"/>
      <c r="W185" s="153"/>
      <c r="X185" s="153"/>
      <c r="Y185" s="103"/>
      <c r="Z185" s="160"/>
      <c r="AA185" s="157"/>
      <c r="AB185" s="66"/>
    </row>
    <row r="186" spans="1:28" s="112" customFormat="1" ht="12.75">
      <c r="A186" s="152"/>
      <c r="B186" s="330">
        <f t="shared" si="25"/>
      </c>
      <c r="C186" s="331">
        <f t="shared" si="26"/>
      </c>
      <c r="D186" s="297">
        <f t="shared" si="27"/>
      </c>
      <c r="E186" s="332">
        <f t="shared" si="28"/>
      </c>
      <c r="F186" s="333">
        <f t="shared" si="29"/>
      </c>
      <c r="G186" s="333">
        <f t="shared" si="30"/>
      </c>
      <c r="H186" s="333">
        <f t="shared" si="31"/>
      </c>
      <c r="I186" s="333">
        <f t="shared" si="32"/>
        <v>0</v>
      </c>
      <c r="J186" s="155"/>
      <c r="K186" s="156"/>
      <c r="L186" s="152"/>
      <c r="M186" s="157"/>
      <c r="N186" s="156"/>
      <c r="O186" s="103"/>
      <c r="P186" s="153"/>
      <c r="Q186" s="153"/>
      <c r="R186" s="158"/>
      <c r="S186" s="159"/>
      <c r="T186" s="159"/>
      <c r="U186" s="333">
        <f t="shared" si="33"/>
        <v>0</v>
      </c>
      <c r="V186" s="153"/>
      <c r="W186" s="153"/>
      <c r="X186" s="153"/>
      <c r="Y186" s="103"/>
      <c r="Z186" s="160"/>
      <c r="AA186" s="157"/>
      <c r="AB186" s="66"/>
    </row>
    <row r="187" spans="1:28" s="112" customFormat="1" ht="12.75">
      <c r="A187" s="152"/>
      <c r="B187" s="330">
        <f t="shared" si="25"/>
      </c>
      <c r="C187" s="331">
        <f t="shared" si="26"/>
      </c>
      <c r="D187" s="297">
        <f t="shared" si="27"/>
      </c>
      <c r="E187" s="332">
        <f t="shared" si="28"/>
      </c>
      <c r="F187" s="333">
        <f t="shared" si="29"/>
      </c>
      <c r="G187" s="333">
        <f t="shared" si="30"/>
      </c>
      <c r="H187" s="333">
        <f t="shared" si="31"/>
      </c>
      <c r="I187" s="333">
        <f t="shared" si="32"/>
        <v>0</v>
      </c>
      <c r="J187" s="155"/>
      <c r="K187" s="156"/>
      <c r="L187" s="152"/>
      <c r="M187" s="157"/>
      <c r="N187" s="156"/>
      <c r="O187" s="103"/>
      <c r="P187" s="153"/>
      <c r="Q187" s="153"/>
      <c r="R187" s="158"/>
      <c r="S187" s="159"/>
      <c r="T187" s="159"/>
      <c r="U187" s="333">
        <f t="shared" si="33"/>
        <v>0</v>
      </c>
      <c r="V187" s="153"/>
      <c r="W187" s="153"/>
      <c r="X187" s="153"/>
      <c r="Y187" s="103"/>
      <c r="Z187" s="160"/>
      <c r="AA187" s="157"/>
      <c r="AB187" s="66"/>
    </row>
    <row r="188" spans="1:28" s="112" customFormat="1" ht="12.75">
      <c r="A188" s="152"/>
      <c r="B188" s="330">
        <f t="shared" si="25"/>
      </c>
      <c r="C188" s="331">
        <f t="shared" si="26"/>
      </c>
      <c r="D188" s="297">
        <f t="shared" si="27"/>
      </c>
      <c r="E188" s="332">
        <f t="shared" si="28"/>
      </c>
      <c r="F188" s="333">
        <f t="shared" si="29"/>
      </c>
      <c r="G188" s="333">
        <f t="shared" si="30"/>
      </c>
      <c r="H188" s="333">
        <f t="shared" si="31"/>
      </c>
      <c r="I188" s="333">
        <f t="shared" si="32"/>
        <v>0</v>
      </c>
      <c r="J188" s="155"/>
      <c r="K188" s="156"/>
      <c r="L188" s="152"/>
      <c r="M188" s="157"/>
      <c r="N188" s="156"/>
      <c r="O188" s="103"/>
      <c r="P188" s="153"/>
      <c r="Q188" s="153"/>
      <c r="R188" s="158"/>
      <c r="S188" s="159"/>
      <c r="T188" s="159"/>
      <c r="U188" s="333">
        <f t="shared" si="33"/>
        <v>0</v>
      </c>
      <c r="V188" s="153"/>
      <c r="W188" s="153"/>
      <c r="X188" s="153"/>
      <c r="Y188" s="103"/>
      <c r="Z188" s="160"/>
      <c r="AA188" s="157"/>
      <c r="AB188" s="66"/>
    </row>
    <row r="189" spans="1:28" s="112" customFormat="1" ht="12.75">
      <c r="A189" s="152"/>
      <c r="B189" s="330">
        <f t="shared" si="25"/>
      </c>
      <c r="C189" s="331">
        <f t="shared" si="26"/>
      </c>
      <c r="D189" s="297">
        <f t="shared" si="27"/>
      </c>
      <c r="E189" s="332">
        <f t="shared" si="28"/>
      </c>
      <c r="F189" s="333">
        <f t="shared" si="29"/>
      </c>
      <c r="G189" s="333">
        <f t="shared" si="30"/>
      </c>
      <c r="H189" s="333">
        <f t="shared" si="31"/>
      </c>
      <c r="I189" s="333">
        <f t="shared" si="32"/>
        <v>0</v>
      </c>
      <c r="J189" s="155"/>
      <c r="K189" s="156"/>
      <c r="L189" s="152"/>
      <c r="M189" s="157"/>
      <c r="N189" s="156"/>
      <c r="O189" s="103"/>
      <c r="P189" s="153"/>
      <c r="Q189" s="153"/>
      <c r="R189" s="158"/>
      <c r="S189" s="159"/>
      <c r="T189" s="159"/>
      <c r="U189" s="333">
        <f t="shared" si="33"/>
        <v>0</v>
      </c>
      <c r="V189" s="153"/>
      <c r="W189" s="153"/>
      <c r="X189" s="153"/>
      <c r="Y189" s="103"/>
      <c r="Z189" s="160"/>
      <c r="AA189" s="157"/>
      <c r="AB189" s="66"/>
    </row>
    <row r="190" spans="1:28" s="112" customFormat="1" ht="12.75">
      <c r="A190" s="152"/>
      <c r="B190" s="330">
        <f t="shared" si="25"/>
      </c>
      <c r="C190" s="331">
        <f t="shared" si="26"/>
      </c>
      <c r="D190" s="297">
        <f t="shared" si="27"/>
      </c>
      <c r="E190" s="332">
        <f t="shared" si="28"/>
      </c>
      <c r="F190" s="333">
        <f t="shared" si="29"/>
      </c>
      <c r="G190" s="333">
        <f t="shared" si="30"/>
      </c>
      <c r="H190" s="333">
        <f t="shared" si="31"/>
      </c>
      <c r="I190" s="333">
        <f t="shared" si="32"/>
        <v>0</v>
      </c>
      <c r="J190" s="155"/>
      <c r="K190" s="156"/>
      <c r="L190" s="152"/>
      <c r="M190" s="157"/>
      <c r="N190" s="156"/>
      <c r="O190" s="103"/>
      <c r="P190" s="153"/>
      <c r="Q190" s="153"/>
      <c r="R190" s="158"/>
      <c r="S190" s="159"/>
      <c r="T190" s="159"/>
      <c r="U190" s="333">
        <f t="shared" si="33"/>
        <v>0</v>
      </c>
      <c r="V190" s="153"/>
      <c r="W190" s="153"/>
      <c r="X190" s="153"/>
      <c r="Y190" s="103"/>
      <c r="Z190" s="160"/>
      <c r="AA190" s="157"/>
      <c r="AB190" s="66"/>
    </row>
    <row r="191" spans="1:28" s="112" customFormat="1" ht="12.75">
      <c r="A191" s="152"/>
      <c r="B191" s="330">
        <f t="shared" si="25"/>
      </c>
      <c r="C191" s="331">
        <f t="shared" si="26"/>
      </c>
      <c r="D191" s="297">
        <f t="shared" si="27"/>
      </c>
      <c r="E191" s="332">
        <f t="shared" si="28"/>
      </c>
      <c r="F191" s="333">
        <f t="shared" si="29"/>
      </c>
      <c r="G191" s="333">
        <f t="shared" si="30"/>
      </c>
      <c r="H191" s="333">
        <f t="shared" si="31"/>
      </c>
      <c r="I191" s="333">
        <f t="shared" si="32"/>
        <v>0</v>
      </c>
      <c r="J191" s="155"/>
      <c r="K191" s="156"/>
      <c r="L191" s="152"/>
      <c r="M191" s="157"/>
      <c r="N191" s="156"/>
      <c r="O191" s="103"/>
      <c r="P191" s="153"/>
      <c r="Q191" s="153"/>
      <c r="R191" s="158"/>
      <c r="S191" s="159"/>
      <c r="T191" s="159"/>
      <c r="U191" s="333">
        <f t="shared" si="33"/>
        <v>0</v>
      </c>
      <c r="V191" s="153"/>
      <c r="W191" s="153"/>
      <c r="X191" s="153"/>
      <c r="Y191" s="103"/>
      <c r="Z191" s="160"/>
      <c r="AA191" s="157"/>
      <c r="AB191" s="66"/>
    </row>
    <row r="192" spans="1:28" s="112" customFormat="1" ht="12.75">
      <c r="A192" s="152"/>
      <c r="B192" s="330">
        <f t="shared" si="25"/>
      </c>
      <c r="C192" s="331">
        <f t="shared" si="26"/>
      </c>
      <c r="D192" s="297">
        <f t="shared" si="27"/>
      </c>
      <c r="E192" s="332">
        <f t="shared" si="28"/>
      </c>
      <c r="F192" s="333">
        <f t="shared" si="29"/>
      </c>
      <c r="G192" s="333">
        <f t="shared" si="30"/>
      </c>
      <c r="H192" s="333">
        <f t="shared" si="31"/>
      </c>
      <c r="I192" s="333">
        <f t="shared" si="32"/>
        <v>0</v>
      </c>
      <c r="J192" s="155"/>
      <c r="K192" s="156"/>
      <c r="L192" s="152"/>
      <c r="M192" s="157"/>
      <c r="N192" s="156"/>
      <c r="O192" s="103"/>
      <c r="P192" s="153"/>
      <c r="Q192" s="153"/>
      <c r="R192" s="158"/>
      <c r="S192" s="159"/>
      <c r="T192" s="159"/>
      <c r="U192" s="333">
        <f t="shared" si="33"/>
        <v>0</v>
      </c>
      <c r="V192" s="153"/>
      <c r="W192" s="153"/>
      <c r="X192" s="153"/>
      <c r="Y192" s="103"/>
      <c r="Z192" s="160"/>
      <c r="AA192" s="157"/>
      <c r="AB192" s="66"/>
    </row>
    <row r="193" spans="1:28" s="112" customFormat="1" ht="12.75">
      <c r="A193" s="152"/>
      <c r="B193" s="330">
        <f t="shared" si="25"/>
      </c>
      <c r="C193" s="331">
        <f t="shared" si="26"/>
      </c>
      <c r="D193" s="297">
        <f t="shared" si="27"/>
      </c>
      <c r="E193" s="332">
        <f t="shared" si="28"/>
      </c>
      <c r="F193" s="333">
        <f t="shared" si="29"/>
      </c>
      <c r="G193" s="333">
        <f t="shared" si="30"/>
      </c>
      <c r="H193" s="333">
        <f t="shared" si="31"/>
      </c>
      <c r="I193" s="333">
        <f t="shared" si="32"/>
        <v>0</v>
      </c>
      <c r="J193" s="155"/>
      <c r="K193" s="156"/>
      <c r="L193" s="152"/>
      <c r="M193" s="157"/>
      <c r="N193" s="156"/>
      <c r="O193" s="103"/>
      <c r="P193" s="153"/>
      <c r="Q193" s="153"/>
      <c r="R193" s="158"/>
      <c r="S193" s="159"/>
      <c r="T193" s="159"/>
      <c r="U193" s="333">
        <f t="shared" si="33"/>
        <v>0</v>
      </c>
      <c r="V193" s="153"/>
      <c r="W193" s="153"/>
      <c r="X193" s="153"/>
      <c r="Y193" s="103"/>
      <c r="Z193" s="160"/>
      <c r="AA193" s="157"/>
      <c r="AB193" s="66"/>
    </row>
    <row r="194" spans="1:28" s="112" customFormat="1" ht="12.75">
      <c r="A194" s="152"/>
      <c r="B194" s="330">
        <f t="shared" si="25"/>
      </c>
      <c r="C194" s="331">
        <f t="shared" si="26"/>
      </c>
      <c r="D194" s="297">
        <f t="shared" si="27"/>
      </c>
      <c r="E194" s="332">
        <f t="shared" si="28"/>
      </c>
      <c r="F194" s="333">
        <f t="shared" si="29"/>
      </c>
      <c r="G194" s="333">
        <f t="shared" si="30"/>
      </c>
      <c r="H194" s="333">
        <f t="shared" si="31"/>
      </c>
      <c r="I194" s="333">
        <f t="shared" si="32"/>
        <v>0</v>
      </c>
      <c r="J194" s="155"/>
      <c r="K194" s="156"/>
      <c r="L194" s="152"/>
      <c r="M194" s="157"/>
      <c r="N194" s="156"/>
      <c r="O194" s="103"/>
      <c r="P194" s="153"/>
      <c r="Q194" s="153"/>
      <c r="R194" s="158"/>
      <c r="S194" s="159"/>
      <c r="T194" s="159"/>
      <c r="U194" s="333">
        <f t="shared" si="33"/>
        <v>0</v>
      </c>
      <c r="V194" s="153"/>
      <c r="W194" s="153"/>
      <c r="X194" s="153"/>
      <c r="Y194" s="103"/>
      <c r="Z194" s="160"/>
      <c r="AA194" s="157"/>
      <c r="AB194" s="66"/>
    </row>
    <row r="195" spans="1:28" s="112" customFormat="1" ht="12.75">
      <c r="A195" s="152"/>
      <c r="B195" s="330">
        <f t="shared" si="25"/>
      </c>
      <c r="C195" s="331">
        <f t="shared" si="26"/>
      </c>
      <c r="D195" s="297">
        <f t="shared" si="27"/>
      </c>
      <c r="E195" s="332">
        <f t="shared" si="28"/>
      </c>
      <c r="F195" s="333">
        <f t="shared" si="29"/>
      </c>
      <c r="G195" s="333">
        <f t="shared" si="30"/>
      </c>
      <c r="H195" s="333">
        <f t="shared" si="31"/>
      </c>
      <c r="I195" s="333">
        <f t="shared" si="32"/>
        <v>0</v>
      </c>
      <c r="J195" s="155"/>
      <c r="K195" s="156"/>
      <c r="L195" s="152"/>
      <c r="M195" s="157"/>
      <c r="N195" s="156"/>
      <c r="O195" s="103"/>
      <c r="P195" s="153"/>
      <c r="Q195" s="153"/>
      <c r="R195" s="158"/>
      <c r="S195" s="159"/>
      <c r="T195" s="159"/>
      <c r="U195" s="333">
        <f t="shared" si="33"/>
        <v>0</v>
      </c>
      <c r="V195" s="153"/>
      <c r="W195" s="153"/>
      <c r="X195" s="153"/>
      <c r="Y195" s="103"/>
      <c r="Z195" s="160"/>
      <c r="AA195" s="157"/>
      <c r="AB195" s="66"/>
    </row>
    <row r="196" spans="1:28" s="112" customFormat="1" ht="12.75">
      <c r="A196" s="152"/>
      <c r="B196" s="330">
        <f t="shared" si="25"/>
      </c>
      <c r="C196" s="331">
        <f t="shared" si="26"/>
      </c>
      <c r="D196" s="297">
        <f t="shared" si="27"/>
      </c>
      <c r="E196" s="332">
        <f t="shared" si="28"/>
      </c>
      <c r="F196" s="333">
        <f t="shared" si="29"/>
      </c>
      <c r="G196" s="333">
        <f t="shared" si="30"/>
      </c>
      <c r="H196" s="333">
        <f t="shared" si="31"/>
      </c>
      <c r="I196" s="333">
        <f t="shared" si="32"/>
        <v>0</v>
      </c>
      <c r="J196" s="155"/>
      <c r="K196" s="156"/>
      <c r="L196" s="152"/>
      <c r="M196" s="157"/>
      <c r="N196" s="156"/>
      <c r="O196" s="103"/>
      <c r="P196" s="153"/>
      <c r="Q196" s="153"/>
      <c r="R196" s="158"/>
      <c r="S196" s="159"/>
      <c r="T196" s="159"/>
      <c r="U196" s="333">
        <f t="shared" si="33"/>
        <v>0</v>
      </c>
      <c r="V196" s="153"/>
      <c r="W196" s="153"/>
      <c r="X196" s="153"/>
      <c r="Y196" s="103"/>
      <c r="Z196" s="160"/>
      <c r="AA196" s="157"/>
      <c r="AB196" s="66"/>
    </row>
    <row r="197" spans="1:28" s="112" customFormat="1" ht="12.75">
      <c r="A197" s="152"/>
      <c r="B197" s="330">
        <f t="shared" si="25"/>
      </c>
      <c r="C197" s="331">
        <f t="shared" si="26"/>
      </c>
      <c r="D197" s="297">
        <f t="shared" si="27"/>
      </c>
      <c r="E197" s="332">
        <f t="shared" si="28"/>
      </c>
      <c r="F197" s="333">
        <f t="shared" si="29"/>
      </c>
      <c r="G197" s="333">
        <f t="shared" si="30"/>
      </c>
      <c r="H197" s="333">
        <f t="shared" si="31"/>
      </c>
      <c r="I197" s="333">
        <f t="shared" si="32"/>
        <v>0</v>
      </c>
      <c r="J197" s="155"/>
      <c r="K197" s="156"/>
      <c r="L197" s="152"/>
      <c r="M197" s="157"/>
      <c r="N197" s="156"/>
      <c r="O197" s="103"/>
      <c r="P197" s="153"/>
      <c r="Q197" s="153"/>
      <c r="R197" s="158"/>
      <c r="S197" s="159"/>
      <c r="T197" s="159"/>
      <c r="U197" s="333">
        <f t="shared" si="33"/>
        <v>0</v>
      </c>
      <c r="V197" s="153"/>
      <c r="W197" s="153"/>
      <c r="X197" s="153"/>
      <c r="Y197" s="103"/>
      <c r="Z197" s="160"/>
      <c r="AA197" s="157"/>
      <c r="AB197" s="66"/>
    </row>
    <row r="198" spans="1:28" ht="12.75">
      <c r="A198" s="152"/>
      <c r="B198" s="330">
        <f t="shared" si="25"/>
      </c>
      <c r="C198" s="331">
        <f t="shared" si="26"/>
      </c>
      <c r="D198" s="297">
        <f t="shared" si="27"/>
      </c>
      <c r="E198" s="332">
        <f t="shared" si="28"/>
      </c>
      <c r="F198" s="333">
        <f t="shared" si="29"/>
      </c>
      <c r="G198" s="333">
        <f t="shared" si="30"/>
      </c>
      <c r="H198" s="333">
        <f t="shared" si="31"/>
      </c>
      <c r="I198" s="333">
        <f t="shared" si="32"/>
        <v>0</v>
      </c>
      <c r="J198" s="155"/>
      <c r="K198" s="156"/>
      <c r="L198" s="152"/>
      <c r="M198" s="157"/>
      <c r="N198" s="156"/>
      <c r="O198" s="103"/>
      <c r="P198" s="153"/>
      <c r="Q198" s="153"/>
      <c r="R198" s="158"/>
      <c r="S198" s="159"/>
      <c r="T198" s="159"/>
      <c r="U198" s="333">
        <f t="shared" si="33"/>
        <v>0</v>
      </c>
      <c r="V198" s="153"/>
      <c r="W198" s="153"/>
      <c r="X198" s="153"/>
      <c r="Y198" s="103"/>
      <c r="Z198" s="160"/>
      <c r="AA198" s="157"/>
      <c r="AB198" s="66"/>
    </row>
    <row r="199" spans="1:28" ht="12.75">
      <c r="A199" s="152"/>
      <c r="B199" s="330">
        <f t="shared" si="25"/>
      </c>
      <c r="C199" s="331">
        <f t="shared" si="26"/>
      </c>
      <c r="D199" s="297">
        <f t="shared" si="27"/>
      </c>
      <c r="E199" s="332">
        <f t="shared" si="28"/>
      </c>
      <c r="F199" s="333">
        <f t="shared" si="29"/>
      </c>
      <c r="G199" s="333">
        <f t="shared" si="30"/>
      </c>
      <c r="H199" s="333">
        <f t="shared" si="31"/>
      </c>
      <c r="I199" s="333">
        <f t="shared" si="32"/>
        <v>0</v>
      </c>
      <c r="J199" s="155"/>
      <c r="K199" s="156"/>
      <c r="L199" s="152"/>
      <c r="M199" s="157"/>
      <c r="N199" s="156"/>
      <c r="O199" s="103"/>
      <c r="P199" s="153"/>
      <c r="Q199" s="153"/>
      <c r="R199" s="158"/>
      <c r="S199" s="159"/>
      <c r="T199" s="159"/>
      <c r="U199" s="333">
        <f t="shared" si="33"/>
        <v>0</v>
      </c>
      <c r="V199" s="153"/>
      <c r="W199" s="153"/>
      <c r="X199" s="153"/>
      <c r="Y199" s="103"/>
      <c r="Z199" s="160"/>
      <c r="AA199" s="157"/>
      <c r="AB199" s="66"/>
    </row>
    <row r="200" spans="1:28" s="112" customFormat="1" ht="12.75">
      <c r="A200" s="152"/>
      <c r="B200" s="330">
        <f t="shared" si="25"/>
      </c>
      <c r="C200" s="331">
        <f t="shared" si="26"/>
      </c>
      <c r="D200" s="297">
        <f t="shared" si="27"/>
      </c>
      <c r="E200" s="332">
        <f t="shared" si="28"/>
      </c>
      <c r="F200" s="333">
        <f t="shared" si="29"/>
      </c>
      <c r="G200" s="333">
        <f t="shared" si="30"/>
      </c>
      <c r="H200" s="333">
        <f t="shared" si="31"/>
      </c>
      <c r="I200" s="333">
        <f t="shared" si="32"/>
        <v>0</v>
      </c>
      <c r="J200" s="155"/>
      <c r="K200" s="156"/>
      <c r="L200" s="152"/>
      <c r="M200" s="157"/>
      <c r="N200" s="156"/>
      <c r="O200" s="103"/>
      <c r="P200" s="153"/>
      <c r="Q200" s="153"/>
      <c r="R200" s="158"/>
      <c r="S200" s="159"/>
      <c r="T200" s="159"/>
      <c r="U200" s="333">
        <f t="shared" si="33"/>
        <v>0</v>
      </c>
      <c r="V200" s="153"/>
      <c r="W200" s="153"/>
      <c r="X200" s="153"/>
      <c r="Y200" s="103"/>
      <c r="Z200" s="160"/>
      <c r="AA200" s="157"/>
      <c r="AB200" s="66"/>
    </row>
    <row r="201" spans="1:28" s="112" customFormat="1" ht="12.75">
      <c r="A201" s="152"/>
      <c r="B201" s="330">
        <f t="shared" si="25"/>
      </c>
      <c r="C201" s="331">
        <f t="shared" si="26"/>
      </c>
      <c r="D201" s="297">
        <f t="shared" si="27"/>
      </c>
      <c r="E201" s="332">
        <f t="shared" si="28"/>
      </c>
      <c r="F201" s="333">
        <f t="shared" si="29"/>
      </c>
      <c r="G201" s="333">
        <f t="shared" si="30"/>
      </c>
      <c r="H201" s="333">
        <f t="shared" si="31"/>
      </c>
      <c r="I201" s="333">
        <f t="shared" si="32"/>
        <v>0</v>
      </c>
      <c r="J201" s="155"/>
      <c r="K201" s="156"/>
      <c r="L201" s="152"/>
      <c r="M201" s="157"/>
      <c r="N201" s="156"/>
      <c r="O201" s="103"/>
      <c r="P201" s="153"/>
      <c r="Q201" s="153"/>
      <c r="R201" s="158"/>
      <c r="S201" s="159"/>
      <c r="T201" s="159"/>
      <c r="U201" s="333">
        <f t="shared" si="33"/>
        <v>0</v>
      </c>
      <c r="V201" s="153"/>
      <c r="W201" s="153"/>
      <c r="X201" s="153"/>
      <c r="Y201" s="103"/>
      <c r="Z201" s="160"/>
      <c r="AA201" s="157"/>
      <c r="AB201" s="66"/>
    </row>
    <row r="202" spans="1:28" s="112" customFormat="1" ht="12.75">
      <c r="A202" s="152"/>
      <c r="B202" s="330">
        <f t="shared" si="25"/>
      </c>
      <c r="C202" s="331">
        <f t="shared" si="26"/>
      </c>
      <c r="D202" s="297">
        <f t="shared" si="27"/>
      </c>
      <c r="E202" s="332">
        <f t="shared" si="28"/>
      </c>
      <c r="F202" s="333">
        <f t="shared" si="29"/>
      </c>
      <c r="G202" s="333">
        <f t="shared" si="30"/>
      </c>
      <c r="H202" s="333">
        <f t="shared" si="31"/>
      </c>
      <c r="I202" s="333">
        <f t="shared" si="32"/>
        <v>0</v>
      </c>
      <c r="J202" s="155"/>
      <c r="K202" s="156"/>
      <c r="L202" s="152"/>
      <c r="M202" s="157"/>
      <c r="N202" s="156"/>
      <c r="O202" s="103"/>
      <c r="P202" s="153"/>
      <c r="Q202" s="153"/>
      <c r="R202" s="158"/>
      <c r="S202" s="159"/>
      <c r="T202" s="159"/>
      <c r="U202" s="333">
        <f t="shared" si="33"/>
        <v>0</v>
      </c>
      <c r="V202" s="153"/>
      <c r="W202" s="153"/>
      <c r="X202" s="153"/>
      <c r="Y202" s="103"/>
      <c r="Z202" s="160"/>
      <c r="AA202" s="157"/>
      <c r="AB202" s="66"/>
    </row>
    <row r="203" spans="1:28" ht="12.75" hidden="1">
      <c r="A203" s="122"/>
      <c r="B203" s="122">
        <f>IF(ISERROR(VLOOKUP(A203,ChallanDatabase,12)),"",VLOOKUP(A203,ChallanDatabase,12))</f>
      </c>
      <c r="C203" s="123">
        <f>IF(ISERROR(VLOOKUP(A203,ChallanDatabase,14)),"",VLOOKUP(A203,ChallanDatabase,14))</f>
      </c>
      <c r="D203" s="124">
        <f>IF(ISERROR(VLOOKUP(A203,ChallanDatabase,16)),"",VLOOKUP(A203,ChallanDatabase,16))</f>
      </c>
      <c r="E203" s="125">
        <f>IF(ISERROR(VLOOKUP(A203,ChallanDatabase,2)),"",VLOOKUP(A203,ChallanDatabase,2))</f>
      </c>
      <c r="F203" s="126">
        <f>IF(ISERROR(VLOOKUP(A203,ChallanDatabase,8)),"",VLOOKUP(A203,ChallanDatabase,3)+VLOOKUP(A203,ChallanDatabase,4)+VLOOKUP(A203,ChallanDatabase,5))</f>
      </c>
      <c r="G203" s="126">
        <f>IF(ISERROR(VLOOKUP(A203,ChallanDatabase,18)),"",IF(VLOOKUP(A203,ChallanDatabase,18)=0,"",VLOOKUP(A203,ChallanDatabase,18)))</f>
      </c>
      <c r="H203" s="126">
        <f>IF(ISERROR(VLOOKUP(A203,ChallanDatabase,19)),"",IF(VLOOKUP(A203,ChallanDatabase,19)=0,"",VLOOKUP(A203,ChallanDatabase,19)))</f>
      </c>
      <c r="I203" s="126">
        <f>SUM(F203:H203)</f>
        <v>0</v>
      </c>
      <c r="J203" s="128"/>
      <c r="K203" s="129"/>
      <c r="L203" s="122"/>
      <c r="M203" s="128"/>
      <c r="N203" s="129"/>
      <c r="O203" s="130"/>
      <c r="P203" s="131"/>
      <c r="Q203" s="131"/>
      <c r="R203" s="132"/>
      <c r="S203" s="133"/>
      <c r="T203" s="133"/>
      <c r="U203" s="131">
        <f>SUM(R203:T203)</f>
        <v>0</v>
      </c>
      <c r="V203" s="126"/>
      <c r="W203" s="131"/>
      <c r="X203" s="126"/>
      <c r="Y203" s="130"/>
      <c r="Z203" s="134"/>
      <c r="AA203" s="128"/>
      <c r="AB203" s="128"/>
    </row>
    <row r="204" spans="1:28" ht="12.75">
      <c r="A204" s="334" t="s">
        <v>102</v>
      </c>
      <c r="B204" s="297"/>
      <c r="C204" s="335"/>
      <c r="D204" s="336"/>
      <c r="E204" s="297"/>
      <c r="F204" s="337">
        <f>SUM(F11:F203)</f>
        <v>0</v>
      </c>
      <c r="G204" s="337">
        <f>SUM(G11:G203)</f>
        <v>0</v>
      </c>
      <c r="H204" s="337">
        <f>SUM(H11:H203)</f>
        <v>0</v>
      </c>
      <c r="I204" s="337">
        <f>SUM(I11:I203)</f>
        <v>0</v>
      </c>
      <c r="J204" s="297"/>
      <c r="K204" s="338"/>
      <c r="L204" s="297"/>
      <c r="M204" s="297"/>
      <c r="N204" s="297"/>
      <c r="O204" s="297"/>
      <c r="P204" s="337">
        <f>SUM(P11:P203)</f>
        <v>0</v>
      </c>
      <c r="Q204" s="337"/>
      <c r="R204" s="337">
        <f aca="true" t="shared" si="34" ref="R204:X204">SUM(R11:R203)</f>
        <v>0</v>
      </c>
      <c r="S204" s="337">
        <f t="shared" si="34"/>
        <v>0</v>
      </c>
      <c r="T204" s="337">
        <f t="shared" si="34"/>
        <v>0</v>
      </c>
      <c r="U204" s="337">
        <f t="shared" si="34"/>
        <v>0</v>
      </c>
      <c r="V204" s="337">
        <f t="shared" si="34"/>
        <v>0</v>
      </c>
      <c r="W204" s="337">
        <f t="shared" si="34"/>
        <v>0</v>
      </c>
      <c r="X204" s="337">
        <f t="shared" si="34"/>
        <v>0</v>
      </c>
      <c r="Y204" s="297"/>
      <c r="Z204" s="339"/>
      <c r="AA204" s="297"/>
      <c r="AB204" s="336"/>
    </row>
    <row r="205" spans="1:22" ht="12.75">
      <c r="A205" s="8"/>
      <c r="B205" s="8"/>
      <c r="C205" s="8"/>
      <c r="D205" s="8"/>
      <c r="E205" s="8"/>
      <c r="F205" s="8"/>
      <c r="G205" s="8"/>
      <c r="H205" s="8"/>
      <c r="I205" s="8"/>
      <c r="J205" s="8"/>
      <c r="K205" s="8"/>
      <c r="L205" s="8"/>
      <c r="M205" s="8"/>
      <c r="N205" s="8"/>
      <c r="Q205" s="17"/>
      <c r="T205" s="17"/>
      <c r="V205" s="17"/>
    </row>
    <row r="206" spans="1:14" ht="12.75" hidden="1">
      <c r="A206" s="175" t="s">
        <v>79</v>
      </c>
      <c r="B206" s="175"/>
      <c r="C206" s="175"/>
      <c r="D206" s="175"/>
      <c r="E206" s="175"/>
      <c r="F206" s="175"/>
      <c r="G206" s="175"/>
      <c r="H206" s="175"/>
      <c r="I206" s="175"/>
      <c r="J206" s="175"/>
      <c r="K206" s="175"/>
      <c r="L206" s="175"/>
      <c r="M206" s="175"/>
      <c r="N206" s="175"/>
    </row>
    <row r="207" spans="1:256" ht="12.75" hidden="1">
      <c r="A207" s="8"/>
      <c r="B207" s="8"/>
      <c r="C207" s="8"/>
      <c r="D207" s="8"/>
      <c r="E207" s="8"/>
      <c r="F207" s="8"/>
      <c r="G207" s="8"/>
      <c r="H207" s="8"/>
      <c r="I207" s="8"/>
      <c r="J207" s="8"/>
      <c r="K207" s="8"/>
      <c r="L207" s="8"/>
      <c r="M207" s="8"/>
      <c r="N207" s="8"/>
      <c r="IV207" s="12">
        <f>COUNT(J16:J203)</f>
        <v>0</v>
      </c>
    </row>
    <row r="208" ht="12.75" hidden="1">
      <c r="IV208" t="str">
        <f>IF(IV207=0,"Null",IV207)</f>
        <v>Null</v>
      </c>
    </row>
    <row r="209" spans="1:10" ht="12.75" hidden="1">
      <c r="A209" s="81" t="s">
        <v>453</v>
      </c>
      <c r="B209" s="78"/>
      <c r="C209" s="79"/>
      <c r="D209" s="78"/>
      <c r="E209" s="78"/>
      <c r="F209" s="78"/>
      <c r="G209" s="78"/>
      <c r="I209" s="76"/>
      <c r="J209" s="76"/>
    </row>
    <row r="210" ht="12.75" hidden="1"/>
    <row r="211" ht="12.75" hidden="1"/>
    <row r="212" spans="1:13" ht="12.75" hidden="1">
      <c r="A212" t="s">
        <v>82</v>
      </c>
      <c r="E212" s="37"/>
      <c r="F212" s="37"/>
      <c r="G212" s="37"/>
      <c r="H212" s="37"/>
      <c r="I212" s="37"/>
      <c r="J212" s="37"/>
      <c r="K212" s="37"/>
      <c r="L212" s="37"/>
      <c r="M212" s="77"/>
    </row>
    <row r="213" spans="1:13" ht="12.75" hidden="1">
      <c r="A213" t="s">
        <v>84</v>
      </c>
      <c r="E213" s="37"/>
      <c r="F213" s="37"/>
      <c r="G213" s="37"/>
      <c r="H213" s="37"/>
      <c r="I213" s="37"/>
      <c r="J213" s="37"/>
      <c r="K213" s="37"/>
      <c r="L213" s="37"/>
      <c r="M213" s="37"/>
    </row>
    <row r="215" ht="12.75">
      <c r="A215" t="s">
        <v>86</v>
      </c>
    </row>
    <row r="216" ht="12.75">
      <c r="A216" t="s">
        <v>103</v>
      </c>
    </row>
    <row r="217" ht="12.75">
      <c r="A217" t="s">
        <v>104</v>
      </c>
    </row>
    <row r="218" spans="1:7" ht="12.75">
      <c r="A218" s="78" t="s">
        <v>404</v>
      </c>
      <c r="B218" s="78"/>
      <c r="C218" s="78"/>
      <c r="D218" s="78"/>
      <c r="E218" s="78"/>
      <c r="F218" s="76"/>
      <c r="G218" s="76"/>
    </row>
    <row r="932" ht="12.75">
      <c r="IV932" s="13" t="s">
        <v>101</v>
      </c>
    </row>
    <row r="933" ht="12.75">
      <c r="IV933" s="13" t="s">
        <v>105</v>
      </c>
    </row>
    <row r="936" ht="12.75">
      <c r="IV936" s="9">
        <v>193</v>
      </c>
    </row>
    <row r="937" ht="12.75">
      <c r="IV937" s="9" t="s">
        <v>106</v>
      </c>
    </row>
    <row r="938" ht="12.75">
      <c r="IV938" s="9" t="s">
        <v>107</v>
      </c>
    </row>
    <row r="939" ht="12.75">
      <c r="IV939" s="9" t="s">
        <v>108</v>
      </c>
    </row>
    <row r="940" ht="12.75">
      <c r="IV940" s="9" t="s">
        <v>109</v>
      </c>
    </row>
    <row r="941" ht="12.75">
      <c r="IV941" s="9" t="s">
        <v>110</v>
      </c>
    </row>
    <row r="942" ht="12.75">
      <c r="IV942" s="9" t="s">
        <v>111</v>
      </c>
    </row>
    <row r="943" ht="12.75">
      <c r="IV943" s="9" t="s">
        <v>112</v>
      </c>
    </row>
    <row r="944" ht="12.75">
      <c r="IV944" s="9" t="s">
        <v>113</v>
      </c>
    </row>
    <row r="945" ht="12.75">
      <c r="IV945" s="9" t="s">
        <v>93</v>
      </c>
    </row>
    <row r="946" ht="12.75">
      <c r="IV946" s="9" t="s">
        <v>114</v>
      </c>
    </row>
    <row r="947" ht="12.75">
      <c r="IV947" s="9" t="s">
        <v>115</v>
      </c>
    </row>
    <row r="948" ht="12.75">
      <c r="IV948" s="9" t="s">
        <v>116</v>
      </c>
    </row>
    <row r="949" ht="12.75">
      <c r="IV949" s="9" t="s">
        <v>117</v>
      </c>
    </row>
    <row r="950" ht="12.75">
      <c r="IV950" s="9" t="s">
        <v>118</v>
      </c>
    </row>
  </sheetData>
  <mergeCells count="3">
    <mergeCell ref="A1:N1"/>
    <mergeCell ref="A2:N2"/>
    <mergeCell ref="A206:N206"/>
  </mergeCells>
  <dataValidations count="31">
    <dataValidation type="whole" allowBlank="1" showInputMessage="1" showErrorMessage="1" prompt="Enter only numeric characters" error="Enter only numeric characters" sqref="J4 J10:J203">
      <formula1>1</formula1>
      <formula2>9999999999999990000</formula2>
    </dataValidation>
    <dataValidation type="date" operator="lessThanOrEqual" allowBlank="1" showInputMessage="1" showErrorMessage="1" error="Cannot be a future date&#10;" sqref="C4 C10:C204">
      <formula1>TODAY()</formula1>
    </dataValidation>
    <dataValidation type="decimal" allowBlank="1" showInputMessage="1" showErrorMessage="1" prompt="Length = 15, enter numeric value" error="Length = 15, enter numeric value" sqref="R4 R10 R203">
      <formula1>1</formula1>
      <formula2>999999999999999</formula2>
    </dataValidation>
    <dataValidation type="list" allowBlank="1" showInputMessage="1" showErrorMessage="1" promptTitle="Select" prompt="Select 01 - Company, 02 - Other than Company&#10;" error="Wrong Selection" sqref="K4 K10">
      <formula1>"01,02"</formula1>
    </dataValidation>
    <dataValidation allowBlank="1" showInputMessage="1" showErrorMessage="1" prompt="Select Section Code" error="Wrong Selection" sqref="E4 E10 E203:E204"/>
    <dataValidation type="list" allowBlank="1" showInputMessage="1" showErrorMessage="1" prompt="Select one from dropdown" error="Select one from dropdown" sqref="AB10 Q10 Q203">
      <formula1>"Y,N"</formula1>
    </dataValidation>
    <dataValidation type="list" allowBlank="1" showInputMessage="1" showErrorMessage="1" prompt="Select one from dropdown" error="Select one from dropdown" sqref="A4 A10:A203">
      <formula1>ChallanSrnoList</formula1>
    </dataValidation>
    <dataValidation type="list" allowBlank="1" showInputMessage="1" showErrorMessage="1" prompt="Select one from dropdown" error="Select one from dropdown" sqref="AA4 AA10:AA203">
      <formula1>"A,B,G"</formula1>
    </dataValidation>
    <dataValidation type="decimal" allowBlank="1" showInputMessage="1" showErrorMessage="1" prompt="Maximum Length = 15, enter only numeric value" error="Maximum Length = 15, enter only numeric value" sqref="P4 P10 P203">
      <formula1>0</formula1>
      <formula2>999999999999999</formula2>
    </dataValidation>
    <dataValidation type="decimal" allowBlank="1" showInputMessage="1" showErrorMessage="1" prompt="Length = 15, enter numeric value" error="Length = 15, enter numeric value" sqref="W4 S4:U4 W203 W10 S10:U10 S203:U203">
      <formula1>0</formula1>
      <formula2>999999999999999</formula2>
    </dataValidation>
    <dataValidation type="decimal" allowBlank="1" showInputMessage="1" showErrorMessage="1" prompt="Length = 7, enter numeric value" error="Length = 7, enter numeric value" sqref="Z4 Z10 Z203">
      <formula1>0</formula1>
      <formula2>9999999</formula2>
    </dataValidation>
    <dataValidation type="date" allowBlank="1" showInputMessage="1" showErrorMessage="1" prompt="Enter date in dd-mmm-yyyy format, eg. 09-Sep-2004" error="Cannot be a future date.  Enter date in dd-mmm-yyyy format, eg. 09-Sep-2004&#10;" sqref="Y4 Y10 Y203">
      <formula1>29221</formula1>
      <formula2>TODAY()</formula2>
    </dataValidation>
    <dataValidation type="date" allowBlank="1" showInputMessage="1" showErrorMessage="1" prompt="Cannot be a future date.  Enter date in dd-mmm-yyyy format, eg. 09-Sep-2004&#10;" error="Cannot be a future date.  Enter date in dd-mmm-yyyy format, eg. 09-Sep-2004&#10;" sqref="O4 O10 O203">
      <formula1>29221</formula1>
      <formula2>TODAY()</formula2>
    </dataValidation>
    <dataValidation type="textLength" allowBlank="1" showInputMessage="1" showErrorMessage="1" prompt="Maximum Length = 75" error="Maximum Length = 75" sqref="N4 N10:N203">
      <formula1>0</formula1>
      <formula2>75</formula2>
    </dataValidation>
    <dataValidation type="textLength" operator="equal" allowBlank="1" showInputMessage="1" showErrorMessage="1" prompt="Length = 10" error="Length = 10" sqref="L4 L10 L203">
      <formula1>10</formula1>
    </dataValidation>
    <dataValidation type="textLength" operator="equal" allowBlank="1" showInputMessage="1" showErrorMessage="1" prompt="Length = 10" error="Length must be 10 characters" sqref="M4 M203 M10">
      <formula1>10</formula1>
    </dataValidation>
    <dataValidation type="decimal" allowBlank="1" showInputMessage="1" showErrorMessage="1" prompt="Length = 14, enter numeric value" error="Length = 14, enter numeric value" sqref="V4 X4 X203 V10 X10 V203">
      <formula1>0</formula1>
      <formula2>99999999999.99</formula2>
    </dataValidation>
    <dataValidation type="list" allowBlank="1" showInputMessage="1" showErrorMessage="1" promptTitle="Select" prompt="Select 01 - Company, 02 - Other than Company&#10;" error="Wrong Selection" sqref="K11:K203">
      <formula1>"1,2"</formula1>
    </dataValidation>
    <dataValidation type="textLength" operator="equal" allowBlank="1" showInputMessage="1" showErrorMessage="1" prompt="Length = 10&#10;Correct PAN should be mentioned. If PAN not available then mention - PANNOTAVBL. For incorrect PAN mention - PANINVALID. For PAN  applied cases mention - PANAPPLIED." error="Length must be 10 characters" sqref="M11:M202">
      <formula1>10</formula1>
    </dataValidation>
    <dataValidation allowBlank="1" showInputMessage="1" showErrorMessage="1" prompt="Select one from dropdown" error="Select one from dropdown" sqref="Q4"/>
    <dataValidation type="list" allowBlank="1" showInputMessage="1" showErrorMessage="1" prompt="Select one from dropdown" error="Select one from dropdown" sqref="Q11:Q202">
      <formula1>"Yes,No"</formula1>
    </dataValidation>
    <dataValidation type="date" allowBlank="1" showInputMessage="1" showErrorMessage="1" prompt="Cannot be a future date.  Enter date in dd-mmm-yyyy format, eg 31-Jul-2005" error="Cannot be a future date.  Enter date in dd-mmm-yyyy format, eg, 09-Sep-2004&#10;" sqref="O11:O202 Y11:Y202">
      <formula1>29221</formula1>
      <formula2>TODAY()</formula2>
    </dataValidation>
    <dataValidation type="list" allowBlank="1" showInputMessage="1" showErrorMessage="1" sqref="AB4 AB11:AB203">
      <formula1>"Add"</formula1>
    </dataValidation>
    <dataValidation allowBlank="1" showInputMessage="1" showErrorMessage="1" error="Wrong Selection" sqref="E11:E202"/>
    <dataValidation type="decimal" allowBlank="1" showInputMessage="1" showErrorMessage="1" prompt="enter only numeric value" error="Maximum Length = 15, enter only numeric value" sqref="P11:P202">
      <formula1>0</formula1>
      <formula2>999999999999999</formula2>
    </dataValidation>
    <dataValidation type="decimal" allowBlank="1" showInputMessage="1" showErrorMessage="1" prompt="enter numeric value" error="Length = 15, enter numeric value" sqref="R11:S202 W11:W202">
      <formula1>0</formula1>
      <formula2>999999999999.99</formula2>
    </dataValidation>
    <dataValidation type="decimal" allowBlank="1" showInputMessage="1" showErrorMessage="1" prompt=" enter numeric value" error="Length = 15, enter numeric value" sqref="T11:T202">
      <formula1>0</formula1>
      <formula2>999999999999.99</formula2>
    </dataValidation>
    <dataValidation type="decimal" allowBlank="1" showInputMessage="1" showErrorMessage="1" error="Length = 15, enter numeric value" sqref="U11:U202">
      <formula1>0</formula1>
      <formula2>999999999999999</formula2>
    </dataValidation>
    <dataValidation type="decimal" allowBlank="1" showInputMessage="1" showErrorMessage="1" error="Length = 14, enter numeric value" sqref="X11:X202 V11:V202">
      <formula1>0</formula1>
      <formula2>99999999999.99</formula2>
    </dataValidation>
    <dataValidation type="decimal" allowBlank="1" showInputMessage="1" showErrorMessage="1" prompt="enter numeric value" error="Length = 7, enter numeric value" sqref="Z11:Z202">
      <formula1>0</formula1>
      <formula2>9999999</formula2>
    </dataValidation>
    <dataValidation type="textLength" operator="equal" allowBlank="1" showInputMessage="1" showErrorMessage="1" error="Length = 10" sqref="L11:L202">
      <formula1>10</formula1>
    </dataValidation>
  </dataValidation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6"/>
  <dimension ref="A1:IV24"/>
  <sheetViews>
    <sheetView workbookViewId="0" topLeftCell="I11">
      <selection activeCell="K17" sqref="K17"/>
    </sheetView>
  </sheetViews>
  <sheetFormatPr defaultColWidth="9.140625" defaultRowHeight="12.75"/>
  <cols>
    <col min="5" max="5" width="10.140625" style="0" bestFit="1" customWidth="1"/>
    <col min="6" max="6" width="10.57421875" style="0" bestFit="1" customWidth="1"/>
    <col min="7" max="7" width="10.140625" style="0" bestFit="1" customWidth="1"/>
    <col min="8" max="9" width="16.140625" style="0" bestFit="1" customWidth="1"/>
    <col min="10" max="10" width="15.28125" style="0" customWidth="1"/>
    <col min="12" max="12" width="13.140625" style="0" bestFit="1" customWidth="1"/>
    <col min="13" max="13" width="13.00390625" style="0" bestFit="1" customWidth="1"/>
    <col min="14" max="14" width="9.57421875" style="0" bestFit="1" customWidth="1"/>
    <col min="15" max="15" width="12.7109375" style="0" bestFit="1" customWidth="1"/>
    <col min="18" max="18" width="12.00390625" style="0" customWidth="1"/>
    <col min="19" max="19" width="10.140625" style="0" bestFit="1" customWidth="1"/>
    <col min="20" max="20" width="14.00390625" style="0" customWidth="1"/>
    <col min="21" max="21" width="21.57421875" style="0" customWidth="1"/>
    <col min="22" max="22" width="10.28125" style="0" customWidth="1"/>
    <col min="23" max="23" width="11.28125" style="0" customWidth="1"/>
    <col min="24" max="24" width="25.28125" style="0" bestFit="1" customWidth="1"/>
    <col min="25" max="25" width="9.57421875" style="0" bestFit="1" customWidth="1"/>
    <col min="27" max="27" width="10.8515625" style="0" customWidth="1"/>
    <col min="28" max="28" width="10.28125" style="0" customWidth="1"/>
    <col min="29" max="29" width="18.140625" style="0" customWidth="1"/>
    <col min="30" max="30" width="20.28125" style="0" customWidth="1"/>
    <col min="32" max="32" width="10.140625" style="0" bestFit="1" customWidth="1"/>
    <col min="36" max="36" width="10.57421875" style="0" customWidth="1"/>
    <col min="47" max="47" width="12.421875" style="0" customWidth="1"/>
    <col min="50" max="50" width="10.57421875" style="0" bestFit="1" customWidth="1"/>
  </cols>
  <sheetData>
    <row r="1" spans="1:256" ht="12.7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c r="BR1">
        <v>70</v>
      </c>
      <c r="BS1">
        <v>71</v>
      </c>
      <c r="BT1">
        <v>72</v>
      </c>
      <c r="BU1">
        <v>73</v>
      </c>
      <c r="BV1">
        <v>74</v>
      </c>
      <c r="BW1">
        <v>75</v>
      </c>
      <c r="BX1">
        <v>76</v>
      </c>
      <c r="BY1">
        <v>77</v>
      </c>
      <c r="BZ1">
        <v>78</v>
      </c>
      <c r="CA1">
        <v>79</v>
      </c>
      <c r="CB1">
        <v>80</v>
      </c>
      <c r="CC1">
        <v>81</v>
      </c>
      <c r="CD1">
        <v>82</v>
      </c>
      <c r="CE1">
        <v>83</v>
      </c>
      <c r="CF1">
        <v>84</v>
      </c>
      <c r="CG1">
        <v>85</v>
      </c>
      <c r="CH1">
        <v>86</v>
      </c>
      <c r="CI1">
        <v>87</v>
      </c>
      <c r="CJ1">
        <v>88</v>
      </c>
      <c r="CK1">
        <v>89</v>
      </c>
      <c r="CL1">
        <v>90</v>
      </c>
      <c r="CM1">
        <v>91</v>
      </c>
      <c r="CN1">
        <v>92</v>
      </c>
      <c r="CO1">
        <v>93</v>
      </c>
      <c r="CP1">
        <v>94</v>
      </c>
      <c r="CQ1">
        <v>95</v>
      </c>
      <c r="CR1">
        <v>96</v>
      </c>
      <c r="CS1">
        <v>97</v>
      </c>
      <c r="CT1">
        <v>98</v>
      </c>
      <c r="CU1">
        <v>99</v>
      </c>
      <c r="CV1">
        <v>100</v>
      </c>
      <c r="CW1">
        <v>101</v>
      </c>
      <c r="CX1">
        <v>102</v>
      </c>
      <c r="CY1">
        <v>103</v>
      </c>
      <c r="CZ1">
        <v>104</v>
      </c>
      <c r="DA1">
        <v>105</v>
      </c>
      <c r="DB1">
        <v>106</v>
      </c>
      <c r="DC1">
        <v>107</v>
      </c>
      <c r="DD1">
        <v>108</v>
      </c>
      <c r="DE1">
        <v>109</v>
      </c>
      <c r="DF1">
        <v>110</v>
      </c>
      <c r="DG1">
        <v>111</v>
      </c>
      <c r="DH1">
        <v>112</v>
      </c>
      <c r="DI1">
        <v>113</v>
      </c>
      <c r="DJ1">
        <v>114</v>
      </c>
      <c r="DK1">
        <v>115</v>
      </c>
      <c r="DL1">
        <v>116</v>
      </c>
      <c r="DM1">
        <v>117</v>
      </c>
      <c r="DN1">
        <v>118</v>
      </c>
      <c r="DO1">
        <v>119</v>
      </c>
      <c r="DP1">
        <v>120</v>
      </c>
      <c r="DQ1">
        <v>121</v>
      </c>
      <c r="DR1">
        <v>122</v>
      </c>
      <c r="DS1">
        <v>123</v>
      </c>
      <c r="DT1">
        <v>124</v>
      </c>
      <c r="DU1">
        <v>125</v>
      </c>
      <c r="DV1">
        <v>126</v>
      </c>
      <c r="DW1">
        <v>127</v>
      </c>
      <c r="DX1">
        <v>128</v>
      </c>
      <c r="DY1">
        <v>129</v>
      </c>
      <c r="DZ1">
        <v>130</v>
      </c>
      <c r="EA1">
        <v>131</v>
      </c>
      <c r="EB1">
        <v>132</v>
      </c>
      <c r="EC1">
        <v>133</v>
      </c>
      <c r="ED1">
        <v>134</v>
      </c>
      <c r="EE1">
        <v>135</v>
      </c>
      <c r="EF1">
        <v>136</v>
      </c>
      <c r="EG1">
        <v>137</v>
      </c>
      <c r="EH1">
        <v>138</v>
      </c>
      <c r="EI1">
        <v>139</v>
      </c>
      <c r="EJ1">
        <v>140</v>
      </c>
      <c r="EK1">
        <v>141</v>
      </c>
      <c r="EL1">
        <v>142</v>
      </c>
      <c r="EM1">
        <v>143</v>
      </c>
      <c r="EN1">
        <v>144</v>
      </c>
      <c r="EO1">
        <v>145</v>
      </c>
      <c r="EP1">
        <v>146</v>
      </c>
      <c r="EQ1">
        <v>147</v>
      </c>
      <c r="ER1">
        <v>148</v>
      </c>
      <c r="ES1">
        <v>149</v>
      </c>
      <c r="ET1">
        <v>150</v>
      </c>
      <c r="EU1">
        <v>151</v>
      </c>
      <c r="EV1">
        <v>152</v>
      </c>
      <c r="EW1">
        <v>153</v>
      </c>
      <c r="EX1">
        <v>154</v>
      </c>
      <c r="EY1">
        <v>155</v>
      </c>
      <c r="EZ1">
        <v>156</v>
      </c>
      <c r="FA1">
        <v>157</v>
      </c>
      <c r="FB1">
        <v>158</v>
      </c>
      <c r="FC1">
        <v>159</v>
      </c>
      <c r="FD1">
        <v>160</v>
      </c>
      <c r="FE1">
        <v>161</v>
      </c>
      <c r="FF1">
        <v>162</v>
      </c>
      <c r="FG1">
        <v>163</v>
      </c>
      <c r="FH1">
        <v>164</v>
      </c>
      <c r="FI1">
        <v>165</v>
      </c>
      <c r="FJ1">
        <v>166</v>
      </c>
      <c r="FK1">
        <v>167</v>
      </c>
      <c r="FL1">
        <v>168</v>
      </c>
      <c r="FM1">
        <v>169</v>
      </c>
      <c r="FN1">
        <v>170</v>
      </c>
      <c r="FO1">
        <v>171</v>
      </c>
      <c r="FP1">
        <v>172</v>
      </c>
      <c r="FQ1">
        <v>173</v>
      </c>
      <c r="FR1">
        <v>174</v>
      </c>
      <c r="FS1">
        <v>175</v>
      </c>
      <c r="FT1">
        <v>176</v>
      </c>
      <c r="FU1">
        <v>177</v>
      </c>
      <c r="FV1">
        <v>178</v>
      </c>
      <c r="FW1">
        <v>179</v>
      </c>
      <c r="FX1">
        <v>180</v>
      </c>
      <c r="FY1">
        <v>181</v>
      </c>
      <c r="FZ1">
        <v>182</v>
      </c>
      <c r="GA1">
        <v>183</v>
      </c>
      <c r="GB1">
        <v>184</v>
      </c>
      <c r="GC1">
        <v>185</v>
      </c>
      <c r="GD1">
        <v>186</v>
      </c>
      <c r="GE1">
        <v>187</v>
      </c>
      <c r="GF1">
        <v>188</v>
      </c>
      <c r="GG1">
        <v>189</v>
      </c>
      <c r="GH1">
        <v>190</v>
      </c>
      <c r="GI1">
        <v>191</v>
      </c>
      <c r="GJ1">
        <v>192</v>
      </c>
      <c r="GK1">
        <v>193</v>
      </c>
      <c r="GL1">
        <v>194</v>
      </c>
      <c r="GM1">
        <v>195</v>
      </c>
      <c r="GN1">
        <v>196</v>
      </c>
      <c r="GO1">
        <v>197</v>
      </c>
      <c r="GP1">
        <v>198</v>
      </c>
      <c r="GQ1">
        <v>199</v>
      </c>
      <c r="GR1">
        <v>200</v>
      </c>
      <c r="GS1">
        <v>201</v>
      </c>
      <c r="GT1">
        <v>202</v>
      </c>
      <c r="GU1">
        <v>203</v>
      </c>
      <c r="GV1">
        <v>204</v>
      </c>
      <c r="GW1">
        <v>205</v>
      </c>
      <c r="GX1">
        <v>206</v>
      </c>
      <c r="GY1">
        <v>207</v>
      </c>
      <c r="GZ1">
        <v>208</v>
      </c>
      <c r="HA1">
        <v>209</v>
      </c>
      <c r="HB1">
        <v>210</v>
      </c>
      <c r="HC1">
        <v>211</v>
      </c>
      <c r="HD1">
        <v>212</v>
      </c>
      <c r="HE1">
        <v>213</v>
      </c>
      <c r="HF1">
        <v>214</v>
      </c>
      <c r="HG1">
        <v>215</v>
      </c>
      <c r="HH1">
        <v>216</v>
      </c>
      <c r="HI1">
        <v>217</v>
      </c>
      <c r="HJ1">
        <v>218</v>
      </c>
      <c r="HK1">
        <v>219</v>
      </c>
      <c r="HL1">
        <v>220</v>
      </c>
      <c r="HM1">
        <v>221</v>
      </c>
      <c r="HN1">
        <v>222</v>
      </c>
      <c r="HO1">
        <v>223</v>
      </c>
      <c r="HP1">
        <v>224</v>
      </c>
      <c r="HQ1">
        <v>225</v>
      </c>
      <c r="HR1">
        <v>226</v>
      </c>
      <c r="HS1">
        <v>227</v>
      </c>
      <c r="HT1">
        <v>228</v>
      </c>
      <c r="HU1">
        <v>229</v>
      </c>
      <c r="HV1">
        <v>230</v>
      </c>
      <c r="HW1">
        <v>231</v>
      </c>
      <c r="HX1">
        <v>232</v>
      </c>
      <c r="HY1">
        <v>233</v>
      </c>
      <c r="HZ1">
        <v>234</v>
      </c>
      <c r="IA1">
        <v>235</v>
      </c>
      <c r="IB1">
        <v>236</v>
      </c>
      <c r="IC1">
        <v>237</v>
      </c>
      <c r="ID1">
        <v>238</v>
      </c>
      <c r="IE1">
        <v>239</v>
      </c>
      <c r="IF1">
        <v>240</v>
      </c>
      <c r="IG1">
        <v>241</v>
      </c>
      <c r="IH1">
        <v>242</v>
      </c>
      <c r="II1">
        <v>243</v>
      </c>
      <c r="IJ1">
        <v>244</v>
      </c>
      <c r="IK1">
        <v>245</v>
      </c>
      <c r="IL1">
        <v>246</v>
      </c>
      <c r="IM1">
        <v>247</v>
      </c>
      <c r="IN1">
        <v>248</v>
      </c>
      <c r="IO1">
        <v>249</v>
      </c>
      <c r="IP1">
        <v>250</v>
      </c>
      <c r="IQ1">
        <v>251</v>
      </c>
      <c r="IR1">
        <v>252</v>
      </c>
      <c r="IS1">
        <v>253</v>
      </c>
      <c r="IT1">
        <v>254</v>
      </c>
      <c r="IU1">
        <v>255</v>
      </c>
      <c r="IV1">
        <v>256</v>
      </c>
    </row>
    <row r="2" spans="1:23" ht="12.75">
      <c r="A2" s="27" t="s">
        <v>341</v>
      </c>
      <c r="W2">
        <v>6000</v>
      </c>
    </row>
    <row r="3" spans="1:16" s="12" customFormat="1" ht="36">
      <c r="A3" s="40" t="s">
        <v>245</v>
      </c>
      <c r="B3" s="39" t="s">
        <v>246</v>
      </c>
      <c r="C3" s="39" t="s">
        <v>247</v>
      </c>
      <c r="D3" s="39" t="s">
        <v>248</v>
      </c>
      <c r="E3" s="39" t="s">
        <v>249</v>
      </c>
      <c r="F3" s="39" t="s">
        <v>250</v>
      </c>
      <c r="G3" s="39" t="s">
        <v>311</v>
      </c>
      <c r="H3" s="39" t="s">
        <v>312</v>
      </c>
      <c r="I3" s="39" t="s">
        <v>251</v>
      </c>
      <c r="J3" s="39" t="s">
        <v>252</v>
      </c>
      <c r="K3" s="39" t="s">
        <v>253</v>
      </c>
      <c r="L3" s="39" t="s">
        <v>254</v>
      </c>
      <c r="M3" s="39" t="s">
        <v>255</v>
      </c>
      <c r="N3" s="39" t="s">
        <v>256</v>
      </c>
      <c r="O3" s="39" t="s">
        <v>257</v>
      </c>
      <c r="P3" s="41" t="s">
        <v>258</v>
      </c>
    </row>
    <row r="4" spans="1:16" s="12" customFormat="1" ht="12.75">
      <c r="A4" s="40"/>
      <c r="B4" s="39"/>
      <c r="C4" s="39"/>
      <c r="D4" s="39"/>
      <c r="E4" s="39"/>
      <c r="F4" s="39"/>
      <c r="G4" s="39"/>
      <c r="H4" s="39"/>
      <c r="I4" s="39"/>
      <c r="J4" s="39"/>
      <c r="K4" s="39"/>
      <c r="L4" s="39"/>
      <c r="M4" s="39"/>
      <c r="N4" s="39"/>
      <c r="O4" s="39"/>
      <c r="P4" s="39"/>
    </row>
    <row r="5" spans="1:16" s="12" customFormat="1" ht="12.75">
      <c r="A5" s="40"/>
      <c r="B5" s="39"/>
      <c r="C5" s="39"/>
      <c r="D5" s="39"/>
      <c r="E5" s="39"/>
      <c r="F5" s="39"/>
      <c r="G5" s="39"/>
      <c r="H5" s="39"/>
      <c r="I5" s="39"/>
      <c r="J5" s="39"/>
      <c r="K5" s="39"/>
      <c r="L5" s="39"/>
      <c r="M5" s="39"/>
      <c r="N5" s="39"/>
      <c r="O5" s="39"/>
      <c r="P5" s="39"/>
    </row>
    <row r="6" spans="1:9" ht="12.75">
      <c r="A6">
        <v>1</v>
      </c>
      <c r="B6" t="s">
        <v>344</v>
      </c>
      <c r="C6" t="s">
        <v>367</v>
      </c>
      <c r="D6" t="str">
        <f>LEFT(Param!V2,1)</f>
        <v>C</v>
      </c>
      <c r="E6" s="52">
        <f ca="1">TODAY()</f>
        <v>38804</v>
      </c>
      <c r="F6">
        <v>1</v>
      </c>
      <c r="G6" t="s">
        <v>345</v>
      </c>
      <c r="H6">
        <f>UPPER(Form!M8)</f>
      </c>
      <c r="I6" s="11">
        <v>1</v>
      </c>
    </row>
    <row r="9" ht="12.75">
      <c r="A9" s="27" t="s">
        <v>342</v>
      </c>
    </row>
    <row r="10" spans="1:53" s="139" customFormat="1" ht="120">
      <c r="A10" s="42" t="s">
        <v>245</v>
      </c>
      <c r="B10" s="39" t="s">
        <v>246</v>
      </c>
      <c r="C10" s="39" t="s">
        <v>259</v>
      </c>
      <c r="D10" s="40" t="s">
        <v>313</v>
      </c>
      <c r="E10" s="43" t="s">
        <v>260</v>
      </c>
      <c r="F10" s="43" t="s">
        <v>261</v>
      </c>
      <c r="G10" s="43" t="s">
        <v>314</v>
      </c>
      <c r="H10" s="40" t="s">
        <v>262</v>
      </c>
      <c r="I10" s="40" t="s">
        <v>263</v>
      </c>
      <c r="J10" s="40" t="s">
        <v>264</v>
      </c>
      <c r="K10" s="40" t="s">
        <v>265</v>
      </c>
      <c r="L10" s="45" t="s">
        <v>315</v>
      </c>
      <c r="M10" s="39" t="s">
        <v>316</v>
      </c>
      <c r="N10" s="39" t="s">
        <v>266</v>
      </c>
      <c r="O10" s="39" t="s">
        <v>317</v>
      </c>
      <c r="P10" s="39" t="s">
        <v>267</v>
      </c>
      <c r="Q10" s="39" t="s">
        <v>268</v>
      </c>
      <c r="R10" s="39" t="s">
        <v>269</v>
      </c>
      <c r="S10" s="40" t="s">
        <v>318</v>
      </c>
      <c r="T10" s="46" t="s">
        <v>319</v>
      </c>
      <c r="U10" s="40" t="s">
        <v>320</v>
      </c>
      <c r="V10" s="40" t="s">
        <v>321</v>
      </c>
      <c r="W10" s="40" t="s">
        <v>322</v>
      </c>
      <c r="X10" s="40" t="s">
        <v>323</v>
      </c>
      <c r="Y10" s="40" t="s">
        <v>324</v>
      </c>
      <c r="Z10" s="40" t="s">
        <v>325</v>
      </c>
      <c r="AA10" s="40" t="s">
        <v>326</v>
      </c>
      <c r="AB10" s="46" t="s">
        <v>327</v>
      </c>
      <c r="AC10" s="46" t="s">
        <v>328</v>
      </c>
      <c r="AD10" s="46" t="s">
        <v>329</v>
      </c>
      <c r="AE10" s="40" t="s">
        <v>330</v>
      </c>
      <c r="AF10" s="43" t="s">
        <v>331</v>
      </c>
      <c r="AG10" s="40" t="s">
        <v>270</v>
      </c>
      <c r="AH10" s="40" t="s">
        <v>271</v>
      </c>
      <c r="AI10" s="40" t="s">
        <v>272</v>
      </c>
      <c r="AJ10" s="40" t="s">
        <v>273</v>
      </c>
      <c r="AK10" s="40" t="s">
        <v>274</v>
      </c>
      <c r="AL10" s="40" t="s">
        <v>275</v>
      </c>
      <c r="AM10" s="40" t="s">
        <v>276</v>
      </c>
      <c r="AN10" s="40" t="s">
        <v>199</v>
      </c>
      <c r="AO10" s="40" t="s">
        <v>202</v>
      </c>
      <c r="AP10" s="40" t="s">
        <v>277</v>
      </c>
      <c r="AQ10" s="83" t="s">
        <v>278</v>
      </c>
      <c r="AR10" s="40" t="s">
        <v>279</v>
      </c>
      <c r="AS10" s="40" t="s">
        <v>280</v>
      </c>
      <c r="AT10" s="40" t="s">
        <v>281</v>
      </c>
      <c r="AU10" s="40" t="s">
        <v>332</v>
      </c>
      <c r="AV10" s="47" t="s">
        <v>282</v>
      </c>
      <c r="AW10" s="48" t="s">
        <v>283</v>
      </c>
      <c r="AX10" s="48" t="s">
        <v>284</v>
      </c>
      <c r="AY10" s="111" t="s">
        <v>400</v>
      </c>
      <c r="AZ10" s="111" t="s">
        <v>401</v>
      </c>
      <c r="BA10" s="49" t="s">
        <v>252</v>
      </c>
    </row>
    <row r="11" spans="1:51" ht="12.75">
      <c r="A11">
        <v>2</v>
      </c>
      <c r="B11" t="s">
        <v>342</v>
      </c>
      <c r="C11">
        <v>1</v>
      </c>
      <c r="D11">
        <v>19</v>
      </c>
      <c r="E11" t="s">
        <v>467</v>
      </c>
      <c r="M11" t="s">
        <v>468</v>
      </c>
      <c r="O11" t="s">
        <v>469</v>
      </c>
      <c r="P11">
        <v>200607</v>
      </c>
      <c r="Q11">
        <v>200506</v>
      </c>
      <c r="R11" t="s">
        <v>470</v>
      </c>
      <c r="S11" t="s">
        <v>471</v>
      </c>
      <c r="T11" s="10" t="s">
        <v>472</v>
      </c>
      <c r="U11" t="s">
        <v>473</v>
      </c>
      <c r="V11" t="s">
        <v>474</v>
      </c>
      <c r="W11" t="s">
        <v>475</v>
      </c>
      <c r="X11" t="s">
        <v>476</v>
      </c>
      <c r="Y11" t="s">
        <v>477</v>
      </c>
      <c r="Z11">
        <v>19</v>
      </c>
      <c r="AA11">
        <v>400013</v>
      </c>
      <c r="AB11" t="s">
        <v>478</v>
      </c>
      <c r="AC11">
        <v>22</v>
      </c>
      <c r="AD11">
        <v>24994505</v>
      </c>
      <c r="AE11" t="s">
        <v>173</v>
      </c>
      <c r="AF11" t="s">
        <v>479</v>
      </c>
      <c r="AG11" t="s">
        <v>480</v>
      </c>
      <c r="AH11" t="s">
        <v>481</v>
      </c>
      <c r="AI11" t="s">
        <v>473</v>
      </c>
      <c r="AJ11" t="s">
        <v>474</v>
      </c>
      <c r="AK11" t="s">
        <v>475</v>
      </c>
      <c r="AL11" t="s">
        <v>476</v>
      </c>
      <c r="AM11" t="s">
        <v>477</v>
      </c>
      <c r="AN11">
        <v>19</v>
      </c>
      <c r="AO11">
        <v>400013</v>
      </c>
      <c r="AP11" t="s">
        <v>482</v>
      </c>
      <c r="AR11">
        <v>22</v>
      </c>
      <c r="AS11">
        <v>24994505</v>
      </c>
      <c r="AT11" t="s">
        <v>173</v>
      </c>
      <c r="AU11" s="17">
        <v>2442708</v>
      </c>
      <c r="AX11" s="17"/>
      <c r="AY11" s="55" t="s">
        <v>173</v>
      </c>
    </row>
    <row r="12" spans="8:52" ht="12.75">
      <c r="H12" t="s">
        <v>483</v>
      </c>
      <c r="I12" t="s">
        <v>484</v>
      </c>
      <c r="L12" t="s">
        <v>592</v>
      </c>
      <c r="M12" t="s">
        <v>485</v>
      </c>
      <c r="O12" t="s">
        <v>486</v>
      </c>
      <c r="P12" t="s">
        <v>593</v>
      </c>
      <c r="Q12" t="s">
        <v>487</v>
      </c>
      <c r="R12" t="s">
        <v>488</v>
      </c>
      <c r="S12" t="s">
        <v>489</v>
      </c>
      <c r="T12" s="10" t="s">
        <v>490</v>
      </c>
      <c r="U12" s="10" t="s">
        <v>491</v>
      </c>
      <c r="V12" s="10" t="s">
        <v>492</v>
      </c>
      <c r="W12" s="10" t="s">
        <v>493</v>
      </c>
      <c r="X12" s="10" t="s">
        <v>494</v>
      </c>
      <c r="Y12" s="10" t="s">
        <v>495</v>
      </c>
      <c r="Z12" s="10" t="s">
        <v>496</v>
      </c>
      <c r="AA12" t="s">
        <v>497</v>
      </c>
      <c r="AB12" t="s">
        <v>498</v>
      </c>
      <c r="AC12" t="s">
        <v>499</v>
      </c>
      <c r="AD12" t="s">
        <v>500</v>
      </c>
      <c r="AE12" t="s">
        <v>501</v>
      </c>
      <c r="AF12" t="s">
        <v>502</v>
      </c>
      <c r="AG12" t="s">
        <v>503</v>
      </c>
      <c r="AH12" t="s">
        <v>504</v>
      </c>
      <c r="AI12" t="s">
        <v>505</v>
      </c>
      <c r="AJ12" t="s">
        <v>506</v>
      </c>
      <c r="AK12" t="s">
        <v>507</v>
      </c>
      <c r="AL12" t="s">
        <v>508</v>
      </c>
      <c r="AM12" t="s">
        <v>509</v>
      </c>
      <c r="AN12" t="s">
        <v>510</v>
      </c>
      <c r="AO12" t="s">
        <v>511</v>
      </c>
      <c r="AP12" t="s">
        <v>512</v>
      </c>
      <c r="AR12" t="s">
        <v>513</v>
      </c>
      <c r="AS12" t="s">
        <v>514</v>
      </c>
      <c r="AT12" t="s">
        <v>515</v>
      </c>
      <c r="AU12" s="17"/>
      <c r="AX12" s="17"/>
      <c r="AY12" s="55" t="s">
        <v>516</v>
      </c>
      <c r="AZ12" t="s">
        <v>517</v>
      </c>
    </row>
    <row r="13" spans="12:50" ht="12.75">
      <c r="L13" t="str">
        <f>M11</f>
        <v>MUMN05226E</v>
      </c>
      <c r="P13" t="str">
        <f>TEXT(LEFT(Q11,4),"0000")</f>
        <v>2005</v>
      </c>
      <c r="Q13" t="str">
        <f>TEXT(LEFT(Q11,4),"0000")&amp;"-"&amp;"20"&amp;TEXT(RIGHT(Q11,2),"00")</f>
        <v>2005-2006</v>
      </c>
      <c r="R13" t="str">
        <f>IF(R11="Q1","June",IF(R11="Q2","September",IF(R11="Q3","December","March")))</f>
        <v>June</v>
      </c>
      <c r="Z13" t="str">
        <f>VLOOKUP(Z11,Form!$IN$89:Form!$IQ$124,4)</f>
        <v>MAHARASHTRA</v>
      </c>
      <c r="AF13" t="str">
        <f>IF(AF11="O","Others","Central Govt.")</f>
        <v>Others</v>
      </c>
      <c r="AN13" t="str">
        <f>VLOOKUP(AN11,Form!$IN$89:Form!$IQ$124,4)</f>
        <v>MAHARASHTRA</v>
      </c>
      <c r="AX13" s="17"/>
    </row>
    <row r="14" ht="12.75">
      <c r="A14" s="27" t="s">
        <v>343</v>
      </c>
    </row>
    <row r="15" spans="1:39" s="12" customFormat="1" ht="240">
      <c r="A15" s="44" t="s">
        <v>245</v>
      </c>
      <c r="B15" s="44" t="s">
        <v>246</v>
      </c>
      <c r="C15" s="44" t="s">
        <v>259</v>
      </c>
      <c r="D15" s="39" t="s">
        <v>333</v>
      </c>
      <c r="E15" s="50" t="s">
        <v>285</v>
      </c>
      <c r="F15" s="39" t="s">
        <v>334</v>
      </c>
      <c r="G15" s="40" t="s">
        <v>335</v>
      </c>
      <c r="H15" s="50" t="s">
        <v>286</v>
      </c>
      <c r="I15" s="50" t="s">
        <v>287</v>
      </c>
      <c r="J15" s="50" t="s">
        <v>288</v>
      </c>
      <c r="K15" s="50" t="s">
        <v>336</v>
      </c>
      <c r="L15" s="50" t="s">
        <v>289</v>
      </c>
      <c r="M15" s="50" t="s">
        <v>337</v>
      </c>
      <c r="N15" s="50" t="s">
        <v>290</v>
      </c>
      <c r="O15" s="40" t="s">
        <v>338</v>
      </c>
      <c r="P15" s="40" t="s">
        <v>291</v>
      </c>
      <c r="Q15" s="50" t="s">
        <v>339</v>
      </c>
      <c r="R15" s="50" t="s">
        <v>292</v>
      </c>
      <c r="S15" s="50" t="s">
        <v>293</v>
      </c>
      <c r="T15" s="50" t="s">
        <v>294</v>
      </c>
      <c r="U15" s="51" t="s">
        <v>295</v>
      </c>
      <c r="V15" s="39" t="s">
        <v>296</v>
      </c>
      <c r="W15" s="39" t="s">
        <v>297</v>
      </c>
      <c r="X15" s="39" t="s">
        <v>298</v>
      </c>
      <c r="Y15" s="40" t="s">
        <v>299</v>
      </c>
      <c r="Z15" s="40" t="s">
        <v>300</v>
      </c>
      <c r="AA15" s="40" t="s">
        <v>301</v>
      </c>
      <c r="AB15" s="40" t="s">
        <v>340</v>
      </c>
      <c r="AC15" s="40" t="s">
        <v>302</v>
      </c>
      <c r="AD15" s="39" t="s">
        <v>303</v>
      </c>
      <c r="AE15" s="39" t="s">
        <v>304</v>
      </c>
      <c r="AF15" s="39" t="s">
        <v>305</v>
      </c>
      <c r="AG15" s="40" t="s">
        <v>306</v>
      </c>
      <c r="AH15" s="40" t="s">
        <v>307</v>
      </c>
      <c r="AI15" s="40" t="s">
        <v>308</v>
      </c>
      <c r="AJ15" s="40" t="s">
        <v>309</v>
      </c>
      <c r="AK15" s="40" t="s">
        <v>310</v>
      </c>
      <c r="AL15" s="40" t="s">
        <v>278</v>
      </c>
      <c r="AM15" s="49" t="s">
        <v>252</v>
      </c>
    </row>
    <row r="16" spans="1:37" ht="12.75">
      <c r="A16">
        <v>3</v>
      </c>
      <c r="B16" t="s">
        <v>343</v>
      </c>
      <c r="C16">
        <v>1</v>
      </c>
      <c r="D16">
        <v>1</v>
      </c>
      <c r="E16">
        <v>1</v>
      </c>
      <c r="F16" t="s">
        <v>173</v>
      </c>
      <c r="L16">
        <v>21</v>
      </c>
      <c r="O16" s="80"/>
      <c r="P16" s="80">
        <v>350779</v>
      </c>
      <c r="Q16" s="52"/>
      <c r="R16" s="140" t="s">
        <v>518</v>
      </c>
      <c r="U16" t="s">
        <v>519</v>
      </c>
      <c r="V16" s="17">
        <v>51</v>
      </c>
      <c r="W16" s="17">
        <v>0</v>
      </c>
      <c r="X16" s="17">
        <v>1</v>
      </c>
      <c r="Y16" s="17">
        <v>0</v>
      </c>
      <c r="Z16" s="17">
        <v>0</v>
      </c>
      <c r="AA16" s="17">
        <v>52</v>
      </c>
      <c r="AB16" s="17"/>
      <c r="AC16" s="17">
        <v>52</v>
      </c>
      <c r="AD16" s="17">
        <v>51</v>
      </c>
      <c r="AE16" s="17">
        <v>0</v>
      </c>
      <c r="AF16" s="17">
        <v>1</v>
      </c>
      <c r="AG16" s="17">
        <v>52</v>
      </c>
      <c r="AH16" s="17">
        <v>0</v>
      </c>
      <c r="AI16" s="17">
        <v>0</v>
      </c>
      <c r="AJ16" s="141">
        <v>199</v>
      </c>
      <c r="AK16" s="55" t="s">
        <v>173</v>
      </c>
    </row>
    <row r="17" spans="11:37" ht="12.75">
      <c r="K17" t="str">
        <f>IF(K18="","","Challan!O7")</f>
        <v>Challan!O7</v>
      </c>
      <c r="L17" t="str">
        <f>IF(L16="","","Challan!P7")</f>
        <v>Challan!P7</v>
      </c>
      <c r="M17">
        <f>IF(M18="","","Challan!O7")</f>
      </c>
      <c r="N17">
        <f>IF(N16="","","Challan!P7")</f>
      </c>
      <c r="O17" t="s">
        <v>594</v>
      </c>
      <c r="P17" t="s">
        <v>520</v>
      </c>
      <c r="Q17" t="s">
        <v>595</v>
      </c>
      <c r="R17" t="s">
        <v>521</v>
      </c>
      <c r="U17" t="s">
        <v>522</v>
      </c>
      <c r="V17" s="17" t="s">
        <v>523</v>
      </c>
      <c r="W17" t="s">
        <v>524</v>
      </c>
      <c r="X17" t="s">
        <v>525</v>
      </c>
      <c r="Y17" t="s">
        <v>526</v>
      </c>
      <c r="Z17" t="s">
        <v>527</v>
      </c>
      <c r="AA17" t="s">
        <v>528</v>
      </c>
      <c r="AB17" t="s">
        <v>596</v>
      </c>
      <c r="AC17" t="s">
        <v>529</v>
      </c>
      <c r="AH17" t="s">
        <v>530</v>
      </c>
      <c r="AI17" t="s">
        <v>531</v>
      </c>
      <c r="AJ17" t="s">
        <v>532</v>
      </c>
      <c r="AK17" t="s">
        <v>550</v>
      </c>
    </row>
    <row r="18" spans="11:28" ht="12.75">
      <c r="K18">
        <f>IF(L16=0,"",L16)</f>
        <v>21</v>
      </c>
      <c r="M18">
        <f>IF(N16=0,"",N16)</f>
      </c>
      <c r="O18" s="80">
        <f>P16</f>
        <v>350779</v>
      </c>
      <c r="Q18" s="142">
        <f>IF(R16="","",DATE(RIGHT(R16,4),MID(R16,3,2),LEFT(R16,2)))</f>
        <v>38479</v>
      </c>
      <c r="R18" s="142">
        <f>DATE(RIGHT(R16,4),MID(R16,3,2),LEFT(R16,2))</f>
        <v>38479</v>
      </c>
      <c r="AB18" s="17">
        <f>AA16</f>
        <v>52</v>
      </c>
    </row>
    <row r="20" ht="12.75">
      <c r="A20" s="27" t="s">
        <v>368</v>
      </c>
    </row>
    <row r="21" spans="1:33" ht="144">
      <c r="A21" s="39" t="s">
        <v>245</v>
      </c>
      <c r="B21" s="39" t="s">
        <v>246</v>
      </c>
      <c r="C21" s="39" t="s">
        <v>259</v>
      </c>
      <c r="D21" s="39" t="s">
        <v>369</v>
      </c>
      <c r="E21" s="39" t="s">
        <v>370</v>
      </c>
      <c r="F21" s="39" t="s">
        <v>371</v>
      </c>
      <c r="G21" s="68" t="s">
        <v>372</v>
      </c>
      <c r="H21" s="69" t="s">
        <v>373</v>
      </c>
      <c r="I21" s="43" t="s">
        <v>374</v>
      </c>
      <c r="J21" s="39" t="s">
        <v>375</v>
      </c>
      <c r="K21" s="43" t="s">
        <v>376</v>
      </c>
      <c r="L21" s="39" t="s">
        <v>377</v>
      </c>
      <c r="M21" s="40" t="s">
        <v>378</v>
      </c>
      <c r="N21" s="39" t="s">
        <v>221</v>
      </c>
      <c r="O21" s="39" t="s">
        <v>222</v>
      </c>
      <c r="P21" s="39" t="s">
        <v>224</v>
      </c>
      <c r="Q21" s="39" t="s">
        <v>379</v>
      </c>
      <c r="R21" s="39" t="s">
        <v>380</v>
      </c>
      <c r="S21" s="70" t="s">
        <v>228</v>
      </c>
      <c r="T21" s="70" t="s">
        <v>381</v>
      </c>
      <c r="U21" s="70" t="s">
        <v>402</v>
      </c>
      <c r="V21" s="70" t="s">
        <v>382</v>
      </c>
      <c r="W21" s="70" t="s">
        <v>231</v>
      </c>
      <c r="X21" s="43" t="s">
        <v>233</v>
      </c>
      <c r="Y21" s="71" t="s">
        <v>383</v>
      </c>
      <c r="Z21" s="69" t="s">
        <v>234</v>
      </c>
      <c r="AA21" s="69" t="s">
        <v>384</v>
      </c>
      <c r="AB21" s="72" t="s">
        <v>385</v>
      </c>
      <c r="AC21" s="73" t="s">
        <v>386</v>
      </c>
      <c r="AD21" s="39" t="s">
        <v>387</v>
      </c>
      <c r="AE21" s="39" t="s">
        <v>388</v>
      </c>
      <c r="AF21" s="40" t="s">
        <v>389</v>
      </c>
      <c r="AG21" s="49" t="s">
        <v>252</v>
      </c>
    </row>
    <row r="22" spans="1:26" ht="12.75">
      <c r="A22">
        <v>9</v>
      </c>
      <c r="B22" t="s">
        <v>368</v>
      </c>
      <c r="C22" s="10">
        <v>1</v>
      </c>
      <c r="D22">
        <v>1</v>
      </c>
      <c r="E22">
        <v>6</v>
      </c>
      <c r="F22" t="s">
        <v>479</v>
      </c>
      <c r="H22">
        <v>1</v>
      </c>
      <c r="J22" t="s">
        <v>533</v>
      </c>
      <c r="M22" t="s">
        <v>534</v>
      </c>
      <c r="N22" s="17">
        <v>2000</v>
      </c>
      <c r="O22" s="17">
        <v>0</v>
      </c>
      <c r="P22" s="17">
        <v>0</v>
      </c>
      <c r="Q22" s="17">
        <v>2000</v>
      </c>
      <c r="R22" s="17"/>
      <c r="S22" s="17">
        <v>2000</v>
      </c>
      <c r="T22" s="17"/>
      <c r="U22" s="17"/>
      <c r="V22" s="17">
        <v>10000</v>
      </c>
      <c r="W22" s="140">
        <v>25052005</v>
      </c>
      <c r="X22" s="140" t="s">
        <v>535</v>
      </c>
      <c r="Y22" s="75"/>
      <c r="Z22" s="75">
        <v>2</v>
      </c>
    </row>
    <row r="23" spans="5:30" ht="12.75">
      <c r="E23" s="99" t="s">
        <v>597</v>
      </c>
      <c r="H23" s="99" t="s">
        <v>536</v>
      </c>
      <c r="I23" s="99" t="s">
        <v>598</v>
      </c>
      <c r="J23" s="99" t="s">
        <v>537</v>
      </c>
      <c r="L23" s="99" t="s">
        <v>601</v>
      </c>
      <c r="M23" s="99" t="s">
        <v>538</v>
      </c>
      <c r="N23" s="99" t="s">
        <v>539</v>
      </c>
      <c r="O23" s="99" t="s">
        <v>540</v>
      </c>
      <c r="P23" s="99" t="s">
        <v>541</v>
      </c>
      <c r="Q23" s="99" t="s">
        <v>542</v>
      </c>
      <c r="R23" s="99" t="s">
        <v>599</v>
      </c>
      <c r="S23" s="99" t="s">
        <v>543</v>
      </c>
      <c r="T23" s="99" t="s">
        <v>600</v>
      </c>
      <c r="V23" s="99" t="s">
        <v>544</v>
      </c>
      <c r="W23" s="99" t="s">
        <v>545</v>
      </c>
      <c r="X23" s="99" t="s">
        <v>546</v>
      </c>
      <c r="Z23" s="99" t="s">
        <v>547</v>
      </c>
      <c r="AB23" s="99" t="s">
        <v>548</v>
      </c>
      <c r="AD23" s="99" t="s">
        <v>549</v>
      </c>
    </row>
    <row r="24" spans="9:24" ht="12.75">
      <c r="I24" t="str">
        <f>IF(J22=0,"",J22)</f>
        <v>PANNOTAVBL</v>
      </c>
      <c r="R24" s="17">
        <f>Q22</f>
        <v>2000</v>
      </c>
      <c r="T24" s="17">
        <f>S22</f>
        <v>2000</v>
      </c>
      <c r="W24" s="142">
        <f>DATE(RIGHT(W22,4),MID(W22,3,2),LEFT(W22,2))</f>
        <v>38497</v>
      </c>
      <c r="X24" s="142">
        <f>DATE(RIGHT(X22,4),MID(X22,3,2),LEFT(X22,2))</f>
        <v>38497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HP101"/>
  <sheetViews>
    <sheetView workbookViewId="0" topLeftCell="A18">
      <pane xSplit="8" topLeftCell="I1" activePane="topRight" state="frozen"/>
      <selection pane="topLeft" activeCell="A13" sqref="A13"/>
      <selection pane="topRight" activeCell="A44" sqref="A44"/>
    </sheetView>
  </sheetViews>
  <sheetFormatPr defaultColWidth="9.140625" defaultRowHeight="12.75"/>
  <cols>
    <col min="1" max="1" width="9.8515625" style="0" bestFit="1" customWidth="1"/>
    <col min="2" max="2" width="5.421875" style="0" customWidth="1"/>
    <col min="3" max="3" width="4.7109375" style="0" customWidth="1"/>
    <col min="4" max="4" width="5.00390625" style="0" customWidth="1"/>
    <col min="5" max="5" width="5.8515625" style="0" customWidth="1"/>
    <col min="6" max="6" width="3.57421875" style="0" customWidth="1"/>
    <col min="7" max="7" width="6.140625" style="26" customWidth="1"/>
    <col min="8" max="8" width="51.28125" style="0" customWidth="1"/>
    <col min="9" max="9" width="42.57421875" style="0" bestFit="1" customWidth="1"/>
    <col min="10" max="11" width="43.28125" style="0" customWidth="1"/>
    <col min="19" max="19" width="9.8515625" style="0" customWidth="1"/>
    <col min="20" max="20" width="9.7109375" style="0" customWidth="1"/>
  </cols>
  <sheetData>
    <row r="1" spans="1:28" s="27" customFormat="1" ht="12.75">
      <c r="A1" s="27" t="s">
        <v>127</v>
      </c>
      <c r="B1" s="27" t="s">
        <v>128</v>
      </c>
      <c r="C1" s="27" t="s">
        <v>129</v>
      </c>
      <c r="D1" s="27" t="s">
        <v>130</v>
      </c>
      <c r="E1" s="27" t="s">
        <v>131</v>
      </c>
      <c r="F1" s="27" t="s">
        <v>132</v>
      </c>
      <c r="H1" s="27" t="s">
        <v>133</v>
      </c>
      <c r="I1" s="27" t="s">
        <v>134</v>
      </c>
      <c r="J1" s="27" t="s">
        <v>135</v>
      </c>
      <c r="K1" s="27" t="s">
        <v>132</v>
      </c>
      <c r="L1" s="27" t="s">
        <v>136</v>
      </c>
      <c r="M1" s="27" t="s">
        <v>137</v>
      </c>
      <c r="N1" s="25" t="s">
        <v>138</v>
      </c>
      <c r="O1" s="27" t="s">
        <v>139</v>
      </c>
      <c r="Q1" s="27" t="s">
        <v>347</v>
      </c>
      <c r="R1" s="27" t="s">
        <v>140</v>
      </c>
      <c r="S1" s="27" t="s">
        <v>141</v>
      </c>
      <c r="T1" s="27" t="s">
        <v>142</v>
      </c>
      <c r="U1" s="27" t="s">
        <v>143</v>
      </c>
      <c r="V1" s="27" t="s">
        <v>144</v>
      </c>
      <c r="W1" s="27" t="s">
        <v>145</v>
      </c>
      <c r="Y1" s="27" t="s">
        <v>356</v>
      </c>
      <c r="AA1" s="27" t="s">
        <v>413</v>
      </c>
      <c r="AB1" s="27" t="s">
        <v>414</v>
      </c>
    </row>
    <row r="2" spans="1:23" ht="12.75">
      <c r="A2" s="37" t="s">
        <v>140</v>
      </c>
      <c r="B2" s="37" t="s">
        <v>395</v>
      </c>
      <c r="C2" s="37"/>
      <c r="D2" s="37"/>
      <c r="E2" s="37"/>
      <c r="F2" s="37"/>
      <c r="G2" s="26">
        <f>IF('Annexure-I'!A12="",0,1)</f>
        <v>0</v>
      </c>
      <c r="H2" s="37" t="s">
        <v>575</v>
      </c>
      <c r="I2" s="28"/>
      <c r="J2" s="28"/>
      <c r="K2" s="28"/>
      <c r="L2" s="28" t="s">
        <v>129</v>
      </c>
      <c r="M2" s="28" t="s">
        <v>354</v>
      </c>
      <c r="Q2">
        <f>COUNT(SalaryDetailCount)</f>
        <v>0</v>
      </c>
      <c r="R2">
        <f>COUNT(Challan!A7:Challan!A222)</f>
        <v>0</v>
      </c>
      <c r="S2">
        <f>COUNT(DeducteeCount)</f>
        <v>0</v>
      </c>
      <c r="T2" s="10">
        <f ca="1">TODAY()</f>
        <v>38804</v>
      </c>
      <c r="U2" s="10">
        <f ca="1">TODAY()</f>
        <v>38804</v>
      </c>
      <c r="V2" s="10" t="s">
        <v>132</v>
      </c>
      <c r="W2">
        <v>0</v>
      </c>
    </row>
    <row r="3" spans="1:28" ht="12.75">
      <c r="A3" t="s">
        <v>149</v>
      </c>
      <c r="B3" t="s">
        <v>150</v>
      </c>
      <c r="C3" t="s">
        <v>146</v>
      </c>
      <c r="D3" t="s">
        <v>146</v>
      </c>
      <c r="E3" t="s">
        <v>146</v>
      </c>
      <c r="F3" t="s">
        <v>146</v>
      </c>
      <c r="H3" s="28" t="s">
        <v>573</v>
      </c>
      <c r="I3" s="28" t="s">
        <v>573</v>
      </c>
      <c r="J3" s="28" t="s">
        <v>151</v>
      </c>
      <c r="K3" s="28" t="s">
        <v>151</v>
      </c>
      <c r="L3" s="28" t="s">
        <v>152</v>
      </c>
      <c r="Q3">
        <f>IF(Q2=0,"",Q2)</f>
      </c>
      <c r="R3">
        <f>IF(R2=0,"",R2)</f>
      </c>
      <c r="S3">
        <f>IF(S2=0,"",S2)</f>
      </c>
      <c r="AB3" s="28"/>
    </row>
    <row r="4" spans="1:12" ht="12.75">
      <c r="A4" t="s">
        <v>149</v>
      </c>
      <c r="B4" t="s">
        <v>153</v>
      </c>
      <c r="C4">
        <f>IF(LEFT(GovtOthers,1)="O","L10","")</f>
      </c>
      <c r="D4" t="s">
        <v>146</v>
      </c>
      <c r="E4" t="s">
        <v>146</v>
      </c>
      <c r="F4" t="s">
        <v>146</v>
      </c>
      <c r="H4" s="28" t="s">
        <v>574</v>
      </c>
      <c r="I4" s="28" t="s">
        <v>574</v>
      </c>
      <c r="J4" s="28" t="s">
        <v>147</v>
      </c>
      <c r="K4" s="28" t="s">
        <v>147</v>
      </c>
      <c r="L4" s="28" t="s">
        <v>152</v>
      </c>
    </row>
    <row r="5" spans="1:28" ht="12.75">
      <c r="A5" t="s">
        <v>149</v>
      </c>
      <c r="B5" t="s">
        <v>235</v>
      </c>
      <c r="C5" t="s">
        <v>155</v>
      </c>
      <c r="D5" t="s">
        <v>155</v>
      </c>
      <c r="E5" t="s">
        <v>155</v>
      </c>
      <c r="F5" t="s">
        <v>155</v>
      </c>
      <c r="H5" s="28" t="s">
        <v>459</v>
      </c>
      <c r="I5" s="28" t="s">
        <v>459</v>
      </c>
      <c r="J5" s="28" t="s">
        <v>459</v>
      </c>
      <c r="K5" s="28" t="s">
        <v>459</v>
      </c>
      <c r="L5" s="28" t="s">
        <v>152</v>
      </c>
      <c r="AA5" t="s">
        <v>155</v>
      </c>
      <c r="AB5" s="28" t="s">
        <v>459</v>
      </c>
    </row>
    <row r="6" spans="1:28" ht="12.75">
      <c r="A6" t="s">
        <v>149</v>
      </c>
      <c r="B6" t="s">
        <v>422</v>
      </c>
      <c r="C6" t="s">
        <v>155</v>
      </c>
      <c r="D6" t="s">
        <v>155</v>
      </c>
      <c r="E6" t="s">
        <v>155</v>
      </c>
      <c r="F6" t="s">
        <v>155</v>
      </c>
      <c r="H6" s="28" t="s">
        <v>460</v>
      </c>
      <c r="I6" s="28" t="s">
        <v>460</v>
      </c>
      <c r="J6" s="28" t="s">
        <v>460</v>
      </c>
      <c r="K6" s="28" t="s">
        <v>460</v>
      </c>
      <c r="L6" s="28" t="s">
        <v>152</v>
      </c>
      <c r="AA6" t="s">
        <v>155</v>
      </c>
      <c r="AB6" s="28" t="s">
        <v>460</v>
      </c>
    </row>
    <row r="7" spans="1:28" ht="12.75">
      <c r="A7" t="s">
        <v>149</v>
      </c>
      <c r="B7" t="s">
        <v>442</v>
      </c>
      <c r="C7" t="s">
        <v>155</v>
      </c>
      <c r="D7" t="s">
        <v>155</v>
      </c>
      <c r="E7" t="s">
        <v>155</v>
      </c>
      <c r="F7" t="s">
        <v>155</v>
      </c>
      <c r="H7" s="28" t="s">
        <v>415</v>
      </c>
      <c r="I7" t="s">
        <v>415</v>
      </c>
      <c r="J7" t="s">
        <v>415</v>
      </c>
      <c r="K7" t="s">
        <v>415</v>
      </c>
      <c r="L7" s="28" t="s">
        <v>152</v>
      </c>
      <c r="AA7" t="s">
        <v>155</v>
      </c>
      <c r="AB7" t="s">
        <v>415</v>
      </c>
    </row>
    <row r="8" spans="1:12" ht="12.75">
      <c r="A8" t="s">
        <v>149</v>
      </c>
      <c r="B8" t="s">
        <v>416</v>
      </c>
      <c r="G8"/>
      <c r="H8" t="s">
        <v>417</v>
      </c>
      <c r="I8" t="s">
        <v>417</v>
      </c>
      <c r="J8" t="s">
        <v>417</v>
      </c>
      <c r="K8" t="s">
        <v>417</v>
      </c>
      <c r="L8" t="s">
        <v>152</v>
      </c>
    </row>
    <row r="9" spans="1:13" ht="12.75">
      <c r="A9" t="s">
        <v>149</v>
      </c>
      <c r="B9" t="s">
        <v>154</v>
      </c>
      <c r="C9" t="s">
        <v>155</v>
      </c>
      <c r="D9" t="s">
        <v>155</v>
      </c>
      <c r="E9" t="s">
        <v>44</v>
      </c>
      <c r="F9" t="s">
        <v>44</v>
      </c>
      <c r="H9" s="28" t="s">
        <v>156</v>
      </c>
      <c r="I9" s="29" t="s">
        <v>157</v>
      </c>
      <c r="J9" s="28" t="s">
        <v>158</v>
      </c>
      <c r="K9" s="28" t="s">
        <v>158</v>
      </c>
      <c r="L9" s="28" t="s">
        <v>152</v>
      </c>
      <c r="M9" s="28"/>
    </row>
    <row r="10" spans="1:12" ht="12.75">
      <c r="A10" s="28" t="s">
        <v>149</v>
      </c>
      <c r="B10" s="28" t="s">
        <v>159</v>
      </c>
      <c r="C10" s="30" t="s">
        <v>155</v>
      </c>
      <c r="D10" s="30" t="s">
        <v>155</v>
      </c>
      <c r="E10" s="31" t="s">
        <v>44</v>
      </c>
      <c r="F10" s="31" t="s">
        <v>44</v>
      </c>
      <c r="G10" s="31"/>
      <c r="H10" s="28" t="s">
        <v>576</v>
      </c>
      <c r="I10" s="28" t="s">
        <v>160</v>
      </c>
      <c r="J10" s="28" t="s">
        <v>161</v>
      </c>
      <c r="K10" s="28" t="s">
        <v>161</v>
      </c>
      <c r="L10" s="28" t="s">
        <v>152</v>
      </c>
    </row>
    <row r="11" spans="1:12" ht="12.75">
      <c r="A11" s="28" t="s">
        <v>149</v>
      </c>
      <c r="B11" s="28" t="s">
        <v>162</v>
      </c>
      <c r="C11" s="30"/>
      <c r="D11" s="30"/>
      <c r="E11" s="31" t="s">
        <v>44</v>
      </c>
      <c r="F11" s="31" t="s">
        <v>44</v>
      </c>
      <c r="G11" s="32"/>
      <c r="H11" s="28" t="s">
        <v>577</v>
      </c>
      <c r="I11" s="28" t="s">
        <v>160</v>
      </c>
      <c r="J11" s="28" t="s">
        <v>163</v>
      </c>
      <c r="K11" s="28" t="s">
        <v>163</v>
      </c>
      <c r="L11" s="28" t="s">
        <v>152</v>
      </c>
    </row>
    <row r="12" spans="1:12" ht="12.75">
      <c r="A12" s="28" t="s">
        <v>149</v>
      </c>
      <c r="B12" s="28" t="s">
        <v>164</v>
      </c>
      <c r="C12" s="30"/>
      <c r="D12" s="30"/>
      <c r="E12" s="31" t="s">
        <v>44</v>
      </c>
      <c r="F12" s="31" t="s">
        <v>44</v>
      </c>
      <c r="G12" s="32"/>
      <c r="H12" s="28" t="s">
        <v>578</v>
      </c>
      <c r="I12" s="28" t="s">
        <v>160</v>
      </c>
      <c r="J12" s="28" t="s">
        <v>165</v>
      </c>
      <c r="K12" s="28" t="s">
        <v>165</v>
      </c>
      <c r="L12" s="28" t="s">
        <v>152</v>
      </c>
    </row>
    <row r="13" spans="1:12" ht="12.75">
      <c r="A13" s="28" t="s">
        <v>149</v>
      </c>
      <c r="B13" s="28" t="s">
        <v>435</v>
      </c>
      <c r="C13" s="30"/>
      <c r="D13" s="30"/>
      <c r="E13" s="31"/>
      <c r="F13" s="31"/>
      <c r="G13" s="32"/>
      <c r="H13" s="28" t="s">
        <v>436</v>
      </c>
      <c r="I13" s="28" t="s">
        <v>436</v>
      </c>
      <c r="J13" s="28" t="s">
        <v>436</v>
      </c>
      <c r="K13" s="28" t="s">
        <v>436</v>
      </c>
      <c r="L13" s="28" t="s">
        <v>152</v>
      </c>
    </row>
    <row r="14" spans="1:12" ht="12.75">
      <c r="A14" s="28" t="s">
        <v>149</v>
      </c>
      <c r="B14" s="28" t="s">
        <v>166</v>
      </c>
      <c r="C14" s="30"/>
      <c r="D14" s="30"/>
      <c r="E14" s="31" t="s">
        <v>44</v>
      </c>
      <c r="F14" s="31" t="s">
        <v>44</v>
      </c>
      <c r="G14" s="32"/>
      <c r="H14" s="28" t="s">
        <v>579</v>
      </c>
      <c r="I14" s="28" t="s">
        <v>160</v>
      </c>
      <c r="J14" s="28" t="s">
        <v>167</v>
      </c>
      <c r="K14" s="28" t="s">
        <v>167</v>
      </c>
      <c r="L14" s="28" t="s">
        <v>152</v>
      </c>
    </row>
    <row r="15" spans="1:12" ht="12.75">
      <c r="A15" s="28" t="s">
        <v>149</v>
      </c>
      <c r="B15" s="28" t="s">
        <v>168</v>
      </c>
      <c r="C15" s="30" t="s">
        <v>155</v>
      </c>
      <c r="D15" s="30" t="s">
        <v>155</v>
      </c>
      <c r="E15" s="31" t="s">
        <v>44</v>
      </c>
      <c r="F15" s="31" t="s">
        <v>44</v>
      </c>
      <c r="G15" s="32"/>
      <c r="H15" s="28" t="s">
        <v>169</v>
      </c>
      <c r="I15" s="28" t="s">
        <v>169</v>
      </c>
      <c r="J15" s="28" t="s">
        <v>170</v>
      </c>
      <c r="K15" s="28" t="s">
        <v>171</v>
      </c>
      <c r="L15" s="28" t="s">
        <v>152</v>
      </c>
    </row>
    <row r="16" spans="1:12" ht="12.75">
      <c r="A16" s="28" t="s">
        <v>149</v>
      </c>
      <c r="B16" s="28" t="s">
        <v>172</v>
      </c>
      <c r="C16" s="30" t="s">
        <v>173</v>
      </c>
      <c r="D16" s="30" t="s">
        <v>174</v>
      </c>
      <c r="E16" s="31" t="s">
        <v>44</v>
      </c>
      <c r="F16" s="31" t="s">
        <v>44</v>
      </c>
      <c r="G16" s="32"/>
      <c r="H16" s="28" t="s">
        <v>445</v>
      </c>
      <c r="I16" s="28" t="s">
        <v>445</v>
      </c>
      <c r="J16" s="28" t="s">
        <v>175</v>
      </c>
      <c r="K16" s="28" t="s">
        <v>175</v>
      </c>
      <c r="L16" s="28" t="s">
        <v>152</v>
      </c>
    </row>
    <row r="17" spans="1:12" ht="12.75">
      <c r="A17" s="28" t="s">
        <v>176</v>
      </c>
      <c r="B17" s="28" t="s">
        <v>177</v>
      </c>
      <c r="C17" s="30"/>
      <c r="D17" s="30"/>
      <c r="E17" s="31" t="s">
        <v>44</v>
      </c>
      <c r="F17" s="31" t="s">
        <v>44</v>
      </c>
      <c r="G17" s="32"/>
      <c r="H17" s="29" t="s">
        <v>178</v>
      </c>
      <c r="I17" s="29" t="s">
        <v>178</v>
      </c>
      <c r="J17" s="29" t="s">
        <v>179</v>
      </c>
      <c r="K17" s="29" t="s">
        <v>179</v>
      </c>
      <c r="L17" s="28" t="s">
        <v>152</v>
      </c>
    </row>
    <row r="18" spans="1:12" ht="12.75" customHeight="1">
      <c r="A18" s="28" t="s">
        <v>149</v>
      </c>
      <c r="B18" s="28" t="s">
        <v>180</v>
      </c>
      <c r="C18" s="30" t="s">
        <v>155</v>
      </c>
      <c r="D18" s="30" t="s">
        <v>155</v>
      </c>
      <c r="E18" s="31" t="s">
        <v>44</v>
      </c>
      <c r="F18" s="31" t="s">
        <v>44</v>
      </c>
      <c r="G18" s="32"/>
      <c r="H18" s="33" t="s">
        <v>181</v>
      </c>
      <c r="I18" s="33" t="s">
        <v>181</v>
      </c>
      <c r="J18" s="33" t="s">
        <v>182</v>
      </c>
      <c r="K18" s="33" t="s">
        <v>182</v>
      </c>
      <c r="L18" s="28" t="s">
        <v>152</v>
      </c>
    </row>
    <row r="19" spans="1:12" ht="12.75">
      <c r="A19" s="28" t="s">
        <v>149</v>
      </c>
      <c r="B19" s="28" t="s">
        <v>183</v>
      </c>
      <c r="C19" s="30" t="s">
        <v>155</v>
      </c>
      <c r="D19" s="30" t="s">
        <v>155</v>
      </c>
      <c r="E19" s="31" t="s">
        <v>44</v>
      </c>
      <c r="F19" s="31" t="s">
        <v>44</v>
      </c>
      <c r="G19" s="32"/>
      <c r="H19" s="28" t="s">
        <v>580</v>
      </c>
      <c r="I19" s="28" t="s">
        <v>184</v>
      </c>
      <c r="J19" s="28" t="s">
        <v>185</v>
      </c>
      <c r="K19" s="28" t="s">
        <v>185</v>
      </c>
      <c r="L19" s="28" t="s">
        <v>152</v>
      </c>
    </row>
    <row r="20" spans="1:12" ht="12.75">
      <c r="A20" s="28" t="s">
        <v>149</v>
      </c>
      <c r="B20" s="28" t="s">
        <v>186</v>
      </c>
      <c r="C20" s="30"/>
      <c r="D20" s="30"/>
      <c r="E20" s="31" t="s">
        <v>44</v>
      </c>
      <c r="F20" s="31" t="s">
        <v>44</v>
      </c>
      <c r="G20" s="32"/>
      <c r="H20" s="28" t="s">
        <v>581</v>
      </c>
      <c r="I20" s="28" t="s">
        <v>187</v>
      </c>
      <c r="J20" s="28" t="s">
        <v>188</v>
      </c>
      <c r="K20" s="28" t="s">
        <v>188</v>
      </c>
      <c r="L20" s="28" t="s">
        <v>152</v>
      </c>
    </row>
    <row r="21" spans="1:12" ht="12.75">
      <c r="A21" s="28" t="s">
        <v>149</v>
      </c>
      <c r="B21" s="28" t="s">
        <v>189</v>
      </c>
      <c r="C21" s="30"/>
      <c r="D21" s="30"/>
      <c r="E21" s="31" t="s">
        <v>44</v>
      </c>
      <c r="F21" s="31" t="s">
        <v>44</v>
      </c>
      <c r="G21" s="32"/>
      <c r="H21" s="28" t="s">
        <v>582</v>
      </c>
      <c r="I21" s="28" t="s">
        <v>190</v>
      </c>
      <c r="J21" s="28" t="s">
        <v>191</v>
      </c>
      <c r="K21" s="28" t="s">
        <v>191</v>
      </c>
      <c r="L21" s="28" t="s">
        <v>152</v>
      </c>
    </row>
    <row r="22" spans="1:12" ht="12.75">
      <c r="A22" s="28" t="s">
        <v>149</v>
      </c>
      <c r="B22" s="28" t="s">
        <v>192</v>
      </c>
      <c r="C22" s="30"/>
      <c r="D22" s="30"/>
      <c r="E22" s="31" t="s">
        <v>44</v>
      </c>
      <c r="F22" s="31" t="s">
        <v>44</v>
      </c>
      <c r="G22" s="32"/>
      <c r="H22" s="28" t="s">
        <v>583</v>
      </c>
      <c r="I22" s="28" t="s">
        <v>193</v>
      </c>
      <c r="J22" s="28" t="s">
        <v>194</v>
      </c>
      <c r="K22" s="28" t="s">
        <v>194</v>
      </c>
      <c r="L22" s="28" t="s">
        <v>152</v>
      </c>
    </row>
    <row r="23" spans="1:12" ht="12.75">
      <c r="A23" s="28" t="s">
        <v>149</v>
      </c>
      <c r="B23" s="28" t="s">
        <v>195</v>
      </c>
      <c r="C23" s="30"/>
      <c r="D23" s="30"/>
      <c r="E23" s="31" t="s">
        <v>44</v>
      </c>
      <c r="F23" s="31" t="s">
        <v>44</v>
      </c>
      <c r="G23" s="32"/>
      <c r="H23" s="28" t="s">
        <v>584</v>
      </c>
      <c r="I23" s="28" t="s">
        <v>196</v>
      </c>
      <c r="J23" s="28" t="s">
        <v>197</v>
      </c>
      <c r="K23" s="28" t="s">
        <v>197</v>
      </c>
      <c r="L23" s="28" t="s">
        <v>152</v>
      </c>
    </row>
    <row r="24" spans="1:12" ht="12.75">
      <c r="A24" s="28" t="s">
        <v>149</v>
      </c>
      <c r="B24" s="28" t="s">
        <v>198</v>
      </c>
      <c r="C24" s="30" t="s">
        <v>155</v>
      </c>
      <c r="D24" s="30" t="s">
        <v>155</v>
      </c>
      <c r="E24" s="31" t="s">
        <v>44</v>
      </c>
      <c r="F24" s="31" t="s">
        <v>44</v>
      </c>
      <c r="G24" s="32"/>
      <c r="H24" s="28" t="s">
        <v>199</v>
      </c>
      <c r="I24" s="28" t="s">
        <v>199</v>
      </c>
      <c r="J24" s="28" t="s">
        <v>200</v>
      </c>
      <c r="K24" s="28" t="s">
        <v>200</v>
      </c>
      <c r="L24" s="28" t="s">
        <v>152</v>
      </c>
    </row>
    <row r="25" spans="1:12" ht="12.75">
      <c r="A25" s="28" t="s">
        <v>149</v>
      </c>
      <c r="B25" s="28" t="s">
        <v>201</v>
      </c>
      <c r="C25" s="30" t="s">
        <v>173</v>
      </c>
      <c r="D25" s="30" t="s">
        <v>174</v>
      </c>
      <c r="E25" s="31" t="s">
        <v>44</v>
      </c>
      <c r="F25" s="31" t="s">
        <v>44</v>
      </c>
      <c r="G25" s="32"/>
      <c r="H25" s="28" t="s">
        <v>202</v>
      </c>
      <c r="I25" s="28" t="s">
        <v>202</v>
      </c>
      <c r="J25" s="28" t="s">
        <v>203</v>
      </c>
      <c r="K25" s="28" t="s">
        <v>203</v>
      </c>
      <c r="L25" s="28" t="s">
        <v>152</v>
      </c>
    </row>
    <row r="26" spans="1:12" ht="12.75">
      <c r="A26" s="28" t="s">
        <v>149</v>
      </c>
      <c r="B26" s="28" t="s">
        <v>204</v>
      </c>
      <c r="C26" s="30"/>
      <c r="D26" s="30"/>
      <c r="E26" s="31" t="s">
        <v>44</v>
      </c>
      <c r="F26" s="31" t="s">
        <v>44</v>
      </c>
      <c r="G26" s="32"/>
      <c r="H26" s="28" t="s">
        <v>585</v>
      </c>
      <c r="I26" s="28" t="s">
        <v>205</v>
      </c>
      <c r="J26" s="28" t="s">
        <v>206</v>
      </c>
      <c r="K26" s="28" t="s">
        <v>206</v>
      </c>
      <c r="L26" s="28" t="s">
        <v>152</v>
      </c>
    </row>
    <row r="27" spans="1:28" ht="12.75">
      <c r="A27" s="28" t="s">
        <v>149</v>
      </c>
      <c r="B27" s="28" t="s">
        <v>396</v>
      </c>
      <c r="C27" s="30" t="s">
        <v>155</v>
      </c>
      <c r="D27" s="30" t="s">
        <v>155</v>
      </c>
      <c r="E27" s="31" t="s">
        <v>155</v>
      </c>
      <c r="F27" s="31" t="s">
        <v>155</v>
      </c>
      <c r="G27" s="32"/>
      <c r="H27" s="28" t="s">
        <v>397</v>
      </c>
      <c r="I27" s="28" t="s">
        <v>397</v>
      </c>
      <c r="J27" s="28" t="s">
        <v>397</v>
      </c>
      <c r="K27" s="28" t="s">
        <v>397</v>
      </c>
      <c r="L27" s="28" t="s">
        <v>152</v>
      </c>
      <c r="AA27" t="s">
        <v>155</v>
      </c>
      <c r="AB27" s="28" t="s">
        <v>397</v>
      </c>
    </row>
    <row r="28" spans="1:28" ht="12.75">
      <c r="A28" s="28" t="s">
        <v>149</v>
      </c>
      <c r="B28" s="28" t="s">
        <v>442</v>
      </c>
      <c r="C28" s="30"/>
      <c r="D28" s="30" t="s">
        <v>155</v>
      </c>
      <c r="E28" s="31" t="s">
        <v>155</v>
      </c>
      <c r="F28" s="31" t="s">
        <v>155</v>
      </c>
      <c r="G28" s="32"/>
      <c r="H28" s="28"/>
      <c r="I28" s="28" t="s">
        <v>415</v>
      </c>
      <c r="J28" s="28" t="s">
        <v>415</v>
      </c>
      <c r="K28" s="28" t="s">
        <v>415</v>
      </c>
      <c r="L28" s="28" t="s">
        <v>152</v>
      </c>
      <c r="AA28" t="s">
        <v>155</v>
      </c>
      <c r="AB28" t="s">
        <v>415</v>
      </c>
    </row>
    <row r="29" spans="1:28" ht="12.75">
      <c r="A29" t="s">
        <v>149</v>
      </c>
      <c r="B29" t="s">
        <v>239</v>
      </c>
      <c r="C29" t="s">
        <v>155</v>
      </c>
      <c r="D29" t="s">
        <v>155</v>
      </c>
      <c r="E29" t="s">
        <v>155</v>
      </c>
      <c r="F29" t="s">
        <v>155</v>
      </c>
      <c r="G29"/>
      <c r="H29" t="s">
        <v>418</v>
      </c>
      <c r="I29" t="s">
        <v>418</v>
      </c>
      <c r="J29" t="s">
        <v>418</v>
      </c>
      <c r="K29" t="s">
        <v>418</v>
      </c>
      <c r="L29" t="s">
        <v>152</v>
      </c>
      <c r="AA29" t="s">
        <v>155</v>
      </c>
      <c r="AB29" t="s">
        <v>418</v>
      </c>
    </row>
    <row r="30" spans="1:12" ht="12.75">
      <c r="A30" t="s">
        <v>149</v>
      </c>
      <c r="B30" t="s">
        <v>419</v>
      </c>
      <c r="C30" t="s">
        <v>155</v>
      </c>
      <c r="D30" t="s">
        <v>155</v>
      </c>
      <c r="G30"/>
      <c r="H30" t="s">
        <v>587</v>
      </c>
      <c r="I30" t="s">
        <v>420</v>
      </c>
      <c r="L30" t="s">
        <v>152</v>
      </c>
    </row>
    <row r="31" spans="1:12" ht="12.75">
      <c r="A31" s="28" t="s">
        <v>149</v>
      </c>
      <c r="B31" s="28" t="s">
        <v>429</v>
      </c>
      <c r="C31" s="82" t="s">
        <v>155</v>
      </c>
      <c r="D31" s="82" t="s">
        <v>155</v>
      </c>
      <c r="G31"/>
      <c r="H31" s="28" t="s">
        <v>586</v>
      </c>
      <c r="I31" s="28" t="s">
        <v>430</v>
      </c>
      <c r="L31" s="28" t="s">
        <v>152</v>
      </c>
    </row>
    <row r="32" spans="1:12" ht="12.75">
      <c r="A32" t="s">
        <v>149</v>
      </c>
      <c r="B32" t="s">
        <v>443</v>
      </c>
      <c r="G32"/>
      <c r="L32" s="28" t="s">
        <v>152</v>
      </c>
    </row>
    <row r="33" spans="1:28" ht="12.75">
      <c r="A33" t="s">
        <v>149</v>
      </c>
      <c r="B33" t="s">
        <v>235</v>
      </c>
      <c r="D33" t="s">
        <v>155</v>
      </c>
      <c r="E33" t="s">
        <v>155</v>
      </c>
      <c r="F33" t="s">
        <v>155</v>
      </c>
      <c r="G33"/>
      <c r="I33" t="s">
        <v>424</v>
      </c>
      <c r="J33" t="s">
        <v>424</v>
      </c>
      <c r="K33" t="s">
        <v>424</v>
      </c>
      <c r="L33" t="s">
        <v>152</v>
      </c>
      <c r="AA33" t="s">
        <v>155</v>
      </c>
      <c r="AB33" t="s">
        <v>424</v>
      </c>
    </row>
    <row r="34" spans="1:28" ht="12.75">
      <c r="A34" t="s">
        <v>149</v>
      </c>
      <c r="B34" t="s">
        <v>422</v>
      </c>
      <c r="D34" t="s">
        <v>155</v>
      </c>
      <c r="E34" t="s">
        <v>155</v>
      </c>
      <c r="F34" t="s">
        <v>155</v>
      </c>
      <c r="G34"/>
      <c r="I34" t="s">
        <v>423</v>
      </c>
      <c r="J34" t="s">
        <v>423</v>
      </c>
      <c r="K34" t="s">
        <v>423</v>
      </c>
      <c r="L34" t="s">
        <v>152</v>
      </c>
      <c r="AA34" t="s">
        <v>155</v>
      </c>
      <c r="AB34" t="s">
        <v>423</v>
      </c>
    </row>
    <row r="35" spans="1:28" ht="12.75">
      <c r="A35" t="s">
        <v>149</v>
      </c>
      <c r="B35" t="s">
        <v>425</v>
      </c>
      <c r="C35" t="s">
        <v>155</v>
      </c>
      <c r="D35" t="s">
        <v>155</v>
      </c>
      <c r="E35" t="s">
        <v>155</v>
      </c>
      <c r="F35" t="s">
        <v>155</v>
      </c>
      <c r="G35"/>
      <c r="H35" t="s">
        <v>588</v>
      </c>
      <c r="I35" t="s">
        <v>426</v>
      </c>
      <c r="J35" t="s">
        <v>426</v>
      </c>
      <c r="K35" t="s">
        <v>426</v>
      </c>
      <c r="L35" t="s">
        <v>152</v>
      </c>
      <c r="AA35" t="s">
        <v>155</v>
      </c>
      <c r="AB35" t="s">
        <v>427</v>
      </c>
    </row>
    <row r="36" spans="1:12" ht="12.75">
      <c r="A36" s="28" t="s">
        <v>149</v>
      </c>
      <c r="B36" s="28" t="s">
        <v>235</v>
      </c>
      <c r="C36" s="28" t="s">
        <v>236</v>
      </c>
      <c r="D36" s="33"/>
      <c r="E36" s="33"/>
      <c r="F36" s="33" t="s">
        <v>173</v>
      </c>
      <c r="G36" s="26" t="s">
        <v>44</v>
      </c>
      <c r="H36" s="28" t="s">
        <v>237</v>
      </c>
      <c r="I36" s="28" t="s">
        <v>238</v>
      </c>
      <c r="J36" s="28" t="s">
        <v>238</v>
      </c>
      <c r="K36" s="28" t="s">
        <v>238</v>
      </c>
      <c r="L36" s="28" t="s">
        <v>152</v>
      </c>
    </row>
    <row r="37" spans="1:12" ht="12.75">
      <c r="A37" s="28" t="s">
        <v>149</v>
      </c>
      <c r="B37" s="28" t="s">
        <v>239</v>
      </c>
      <c r="C37" s="28" t="s">
        <v>155</v>
      </c>
      <c r="D37" s="33"/>
      <c r="E37" s="33"/>
      <c r="F37" s="33"/>
      <c r="H37" s="28" t="s">
        <v>240</v>
      </c>
      <c r="I37" s="28" t="s">
        <v>241</v>
      </c>
      <c r="J37" s="28" t="s">
        <v>241</v>
      </c>
      <c r="K37" s="28" t="s">
        <v>241</v>
      </c>
      <c r="L37" s="28" t="s">
        <v>152</v>
      </c>
    </row>
    <row r="38" spans="1:12" ht="12.75">
      <c r="A38" s="28" t="s">
        <v>149</v>
      </c>
      <c r="B38" s="28" t="s">
        <v>242</v>
      </c>
      <c r="C38" s="28" t="s">
        <v>155</v>
      </c>
      <c r="D38" s="33"/>
      <c r="E38" s="33"/>
      <c r="F38" s="33"/>
      <c r="H38" s="28" t="s">
        <v>243</v>
      </c>
      <c r="I38" s="28" t="s">
        <v>244</v>
      </c>
      <c r="J38" s="28" t="s">
        <v>244</v>
      </c>
      <c r="K38" s="28" t="s">
        <v>244</v>
      </c>
      <c r="L38" s="28" t="s">
        <v>152</v>
      </c>
    </row>
    <row r="39" spans="1:28" ht="12.75">
      <c r="A39" s="28" t="s">
        <v>149</v>
      </c>
      <c r="B39" s="28" t="s">
        <v>454</v>
      </c>
      <c r="C39" s="28" t="s">
        <v>155</v>
      </c>
      <c r="D39" s="33"/>
      <c r="E39" s="33"/>
      <c r="F39" s="33"/>
      <c r="H39" s="28" t="s">
        <v>455</v>
      </c>
      <c r="I39" s="28"/>
      <c r="J39" s="28"/>
      <c r="K39" s="28"/>
      <c r="L39" s="28" t="s">
        <v>152</v>
      </c>
      <c r="AA39" s="28"/>
      <c r="AB39" s="28" t="s">
        <v>455</v>
      </c>
    </row>
    <row r="40" spans="1:28" ht="12.75">
      <c r="A40" s="28" t="s">
        <v>149</v>
      </c>
      <c r="B40" s="28" t="s">
        <v>457</v>
      </c>
      <c r="C40" s="28">
        <f>IF(Form!M43="Y","M","")</f>
      </c>
      <c r="D40" s="33"/>
      <c r="E40" s="33"/>
      <c r="F40" s="33"/>
      <c r="H40" s="28" t="s">
        <v>456</v>
      </c>
      <c r="I40" s="28"/>
      <c r="J40" s="28"/>
      <c r="K40" s="28"/>
      <c r="L40" s="28" t="s">
        <v>152</v>
      </c>
      <c r="AA40" s="28"/>
      <c r="AB40" s="28" t="s">
        <v>456</v>
      </c>
    </row>
    <row r="41" spans="1:28" ht="12.75">
      <c r="A41" s="28" t="s">
        <v>149</v>
      </c>
      <c r="B41" s="28" t="s">
        <v>553</v>
      </c>
      <c r="C41" s="28">
        <f>IF(LEFT(Form!Y46,1)="Y","M","")</f>
      </c>
      <c r="D41" s="33"/>
      <c r="E41" s="33"/>
      <c r="F41" s="33"/>
      <c r="H41" s="28" t="s">
        <v>554</v>
      </c>
      <c r="I41" s="28"/>
      <c r="J41" s="28"/>
      <c r="K41" s="28"/>
      <c r="L41" s="28" t="s">
        <v>152</v>
      </c>
      <c r="AA41" s="28"/>
      <c r="AB41" s="28"/>
    </row>
    <row r="42" spans="1:28" ht="12.75">
      <c r="A42" s="28" t="s">
        <v>140</v>
      </c>
      <c r="B42" s="28" t="s">
        <v>431</v>
      </c>
      <c r="C42" s="30"/>
      <c r="D42" s="30"/>
      <c r="E42" s="31" t="s">
        <v>155</v>
      </c>
      <c r="F42" s="31" t="s">
        <v>155</v>
      </c>
      <c r="G42" s="32" t="s">
        <v>174</v>
      </c>
      <c r="H42" s="28"/>
      <c r="I42" s="28"/>
      <c r="J42" s="28" t="s">
        <v>432</v>
      </c>
      <c r="K42" s="28" t="s">
        <v>432</v>
      </c>
      <c r="L42" s="28" t="s">
        <v>129</v>
      </c>
      <c r="M42" t="s">
        <v>354</v>
      </c>
      <c r="N42" s="32"/>
      <c r="AA42" t="s">
        <v>155</v>
      </c>
      <c r="AB42" s="28" t="s">
        <v>433</v>
      </c>
    </row>
    <row r="43" spans="1:13" ht="12.75">
      <c r="A43" s="28" t="s">
        <v>140</v>
      </c>
      <c r="B43" s="28" t="s">
        <v>207</v>
      </c>
      <c r="C43" s="28" t="s">
        <v>155</v>
      </c>
      <c r="D43" s="33"/>
      <c r="E43" s="33"/>
      <c r="F43" s="33" t="s">
        <v>155</v>
      </c>
      <c r="H43" s="28" t="s">
        <v>452</v>
      </c>
      <c r="I43" s="28"/>
      <c r="J43" s="28"/>
      <c r="K43" s="28" t="s">
        <v>452</v>
      </c>
      <c r="L43" s="28" t="s">
        <v>129</v>
      </c>
      <c r="M43" s="28" t="s">
        <v>354</v>
      </c>
    </row>
    <row r="44" spans="1:13" ht="12.75">
      <c r="A44" s="28" t="s">
        <v>140</v>
      </c>
      <c r="B44" s="28" t="s">
        <v>570</v>
      </c>
      <c r="C44" s="28"/>
      <c r="D44" s="33"/>
      <c r="E44" s="33"/>
      <c r="F44" s="33"/>
      <c r="H44" s="28" t="s">
        <v>571</v>
      </c>
      <c r="I44" s="28"/>
      <c r="J44" s="28"/>
      <c r="K44" s="28"/>
      <c r="L44" s="28" t="s">
        <v>129</v>
      </c>
      <c r="M44" s="28" t="s">
        <v>354</v>
      </c>
    </row>
    <row r="45" spans="1:13" ht="12.75">
      <c r="A45" s="28" t="s">
        <v>140</v>
      </c>
      <c r="B45" s="28" t="s">
        <v>208</v>
      </c>
      <c r="C45" s="30" t="s">
        <v>155</v>
      </c>
      <c r="D45" s="30"/>
      <c r="E45" s="31" t="s">
        <v>155</v>
      </c>
      <c r="F45" s="31" t="s">
        <v>155</v>
      </c>
      <c r="G45" s="32" t="s">
        <v>44</v>
      </c>
      <c r="H45" s="28" t="s">
        <v>209</v>
      </c>
      <c r="I45" s="28" t="s">
        <v>209</v>
      </c>
      <c r="J45" s="28" t="s">
        <v>209</v>
      </c>
      <c r="K45" s="28" t="s">
        <v>209</v>
      </c>
      <c r="L45" s="28" t="s">
        <v>129</v>
      </c>
      <c r="M45" t="s">
        <v>354</v>
      </c>
    </row>
    <row r="46" spans="1:13" ht="12.75">
      <c r="A46" s="28" t="s">
        <v>140</v>
      </c>
      <c r="B46" s="28" t="s">
        <v>210</v>
      </c>
      <c r="C46" s="30" t="s">
        <v>155</v>
      </c>
      <c r="D46" s="30"/>
      <c r="E46" s="31" t="s">
        <v>155</v>
      </c>
      <c r="F46" s="31" t="s">
        <v>155</v>
      </c>
      <c r="G46" s="32" t="s">
        <v>44</v>
      </c>
      <c r="H46" s="28" t="s">
        <v>211</v>
      </c>
      <c r="I46" s="28" t="s">
        <v>211</v>
      </c>
      <c r="J46" s="28" t="s">
        <v>211</v>
      </c>
      <c r="K46" s="28" t="s">
        <v>211</v>
      </c>
      <c r="L46" s="28" t="s">
        <v>129</v>
      </c>
      <c r="M46" t="s">
        <v>354</v>
      </c>
    </row>
    <row r="47" spans="1:13" ht="12.75">
      <c r="A47" s="28" t="s">
        <v>140</v>
      </c>
      <c r="B47" s="28" t="s">
        <v>212</v>
      </c>
      <c r="C47" s="30" t="s">
        <v>155</v>
      </c>
      <c r="D47" s="30"/>
      <c r="E47" s="31" t="s">
        <v>155</v>
      </c>
      <c r="F47" s="31" t="s">
        <v>155</v>
      </c>
      <c r="G47" s="32" t="s">
        <v>44</v>
      </c>
      <c r="H47" s="28" t="s">
        <v>213</v>
      </c>
      <c r="I47" s="28" t="s">
        <v>213</v>
      </c>
      <c r="J47" s="28" t="s">
        <v>213</v>
      </c>
      <c r="K47" s="28" t="s">
        <v>213</v>
      </c>
      <c r="L47" s="28" t="s">
        <v>129</v>
      </c>
      <c r="M47" t="s">
        <v>354</v>
      </c>
    </row>
    <row r="48" spans="1:13" ht="12.75">
      <c r="A48" s="28" t="s">
        <v>140</v>
      </c>
      <c r="B48" s="28" t="s">
        <v>214</v>
      </c>
      <c r="C48" s="30" t="s">
        <v>155</v>
      </c>
      <c r="D48" s="30"/>
      <c r="E48" s="31" t="s">
        <v>155</v>
      </c>
      <c r="F48" s="31" t="s">
        <v>155</v>
      </c>
      <c r="G48" s="32" t="s">
        <v>44</v>
      </c>
      <c r="H48" s="28" t="s">
        <v>215</v>
      </c>
      <c r="I48" s="28" t="s">
        <v>215</v>
      </c>
      <c r="J48" s="28" t="s">
        <v>215</v>
      </c>
      <c r="K48" s="28" t="s">
        <v>215</v>
      </c>
      <c r="L48" s="28" t="s">
        <v>129</v>
      </c>
      <c r="M48" t="s">
        <v>354</v>
      </c>
    </row>
    <row r="49" spans="1:13" ht="12.75">
      <c r="A49" s="28" t="s">
        <v>140</v>
      </c>
      <c r="B49" s="28" t="s">
        <v>216</v>
      </c>
      <c r="C49" s="30" t="s">
        <v>155</v>
      </c>
      <c r="D49" s="30"/>
      <c r="E49" s="31" t="s">
        <v>155</v>
      </c>
      <c r="F49" s="31" t="s">
        <v>155</v>
      </c>
      <c r="G49" s="32" t="s">
        <v>44</v>
      </c>
      <c r="H49" s="28" t="s">
        <v>217</v>
      </c>
      <c r="I49" s="28" t="s">
        <v>217</v>
      </c>
      <c r="J49" s="28" t="s">
        <v>217</v>
      </c>
      <c r="K49" s="28" t="s">
        <v>217</v>
      </c>
      <c r="L49" s="28" t="s">
        <v>129</v>
      </c>
      <c r="M49" t="s">
        <v>354</v>
      </c>
    </row>
    <row r="50" spans="1:14" ht="12.75">
      <c r="A50" s="28" t="s">
        <v>140</v>
      </c>
      <c r="B50" s="28" t="s">
        <v>434</v>
      </c>
      <c r="C50" s="30" t="s">
        <v>173</v>
      </c>
      <c r="D50" s="30"/>
      <c r="E50" s="31"/>
      <c r="F50" s="31"/>
      <c r="G50" s="32"/>
      <c r="H50" s="28" t="s">
        <v>451</v>
      </c>
      <c r="I50" s="28" t="s">
        <v>451</v>
      </c>
      <c r="J50" s="28" t="s">
        <v>451</v>
      </c>
      <c r="K50" s="28" t="s">
        <v>451</v>
      </c>
      <c r="L50" s="28" t="s">
        <v>129</v>
      </c>
      <c r="M50" s="28" t="s">
        <v>354</v>
      </c>
      <c r="N50" s="32"/>
    </row>
    <row r="51" spans="1:28" ht="12.75">
      <c r="A51" t="s">
        <v>140</v>
      </c>
      <c r="B51" t="s">
        <v>450</v>
      </c>
      <c r="E51" t="s">
        <v>155</v>
      </c>
      <c r="F51" t="s">
        <v>155</v>
      </c>
      <c r="G51"/>
      <c r="J51" t="s">
        <v>421</v>
      </c>
      <c r="K51" t="s">
        <v>421</v>
      </c>
      <c r="L51" t="s">
        <v>129</v>
      </c>
      <c r="M51" t="s">
        <v>354</v>
      </c>
      <c r="AA51" t="s">
        <v>155</v>
      </c>
      <c r="AB51" t="s">
        <v>421</v>
      </c>
    </row>
    <row r="52" spans="1:13" ht="12.75">
      <c r="A52" s="28" t="s">
        <v>149</v>
      </c>
      <c r="B52" s="28" t="s">
        <v>462</v>
      </c>
      <c r="C52" s="82" t="s">
        <v>155</v>
      </c>
      <c r="D52" t="s">
        <v>155</v>
      </c>
      <c r="G52"/>
      <c r="H52" s="28" t="s">
        <v>428</v>
      </c>
      <c r="I52" s="28" t="s">
        <v>428</v>
      </c>
      <c r="L52" s="28" t="s">
        <v>152</v>
      </c>
      <c r="M52" s="28"/>
    </row>
    <row r="53" spans="1:13" ht="12.75">
      <c r="A53" s="99" t="s">
        <v>444</v>
      </c>
      <c r="B53" s="28" t="s">
        <v>410</v>
      </c>
      <c r="C53" s="30" t="s">
        <v>155</v>
      </c>
      <c r="D53" s="30"/>
      <c r="E53" s="31"/>
      <c r="F53" s="31"/>
      <c r="G53" s="32" t="s">
        <v>44</v>
      </c>
      <c r="H53" s="28" t="s">
        <v>218</v>
      </c>
      <c r="I53" s="28" t="s">
        <v>218</v>
      </c>
      <c r="J53" s="28" t="s">
        <v>218</v>
      </c>
      <c r="K53" s="28" t="s">
        <v>218</v>
      </c>
      <c r="L53" s="28" t="s">
        <v>129</v>
      </c>
      <c r="M53" s="28" t="s">
        <v>148</v>
      </c>
    </row>
    <row r="54" spans="1:28" ht="12.75">
      <c r="A54" s="99" t="s">
        <v>444</v>
      </c>
      <c r="B54" s="28" t="s">
        <v>153</v>
      </c>
      <c r="C54" s="30" t="s">
        <v>155</v>
      </c>
      <c r="D54" s="30"/>
      <c r="E54" s="31"/>
      <c r="F54" s="31" t="s">
        <v>155</v>
      </c>
      <c r="G54" s="32"/>
      <c r="H54" s="28" t="s">
        <v>437</v>
      </c>
      <c r="J54" s="28"/>
      <c r="K54" s="28" t="s">
        <v>437</v>
      </c>
      <c r="L54" s="28" t="s">
        <v>129</v>
      </c>
      <c r="M54" s="28" t="s">
        <v>148</v>
      </c>
      <c r="AA54" t="s">
        <v>155</v>
      </c>
      <c r="AB54" t="s">
        <v>437</v>
      </c>
    </row>
    <row r="55" spans="1:13" ht="12.75">
      <c r="A55" s="99" t="s">
        <v>444</v>
      </c>
      <c r="B55" s="28" t="s">
        <v>229</v>
      </c>
      <c r="C55" s="30" t="s">
        <v>155</v>
      </c>
      <c r="D55" s="30"/>
      <c r="E55" s="31"/>
      <c r="F55" s="31"/>
      <c r="G55" s="32" t="s">
        <v>44</v>
      </c>
      <c r="H55" s="28" t="s">
        <v>219</v>
      </c>
      <c r="I55" s="28" t="s">
        <v>219</v>
      </c>
      <c r="J55" s="28" t="s">
        <v>219</v>
      </c>
      <c r="K55" s="28" t="s">
        <v>219</v>
      </c>
      <c r="L55" s="28" t="s">
        <v>129</v>
      </c>
      <c r="M55" s="28" t="s">
        <v>148</v>
      </c>
    </row>
    <row r="56" spans="1:13" ht="13.5" customHeight="1">
      <c r="A56" s="99" t="s">
        <v>444</v>
      </c>
      <c r="B56" s="28" t="s">
        <v>223</v>
      </c>
      <c r="C56" s="30" t="s">
        <v>155</v>
      </c>
      <c r="D56" s="30"/>
      <c r="E56" s="31"/>
      <c r="F56" s="31"/>
      <c r="G56" s="32" t="s">
        <v>44</v>
      </c>
      <c r="H56" s="34" t="s">
        <v>221</v>
      </c>
      <c r="I56" s="34" t="s">
        <v>221</v>
      </c>
      <c r="J56" s="34" t="s">
        <v>221</v>
      </c>
      <c r="K56" s="34" t="s">
        <v>221</v>
      </c>
      <c r="L56" s="28" t="s">
        <v>129</v>
      </c>
      <c r="M56" s="28" t="s">
        <v>148</v>
      </c>
    </row>
    <row r="57" spans="1:13" ht="12.75">
      <c r="A57" s="99" t="s">
        <v>444</v>
      </c>
      <c r="B57" s="28" t="s">
        <v>225</v>
      </c>
      <c r="C57" s="30" t="s">
        <v>155</v>
      </c>
      <c r="D57" s="30"/>
      <c r="E57" s="31"/>
      <c r="F57" s="31"/>
      <c r="G57" s="32" t="s">
        <v>44</v>
      </c>
      <c r="H57" s="34" t="s">
        <v>222</v>
      </c>
      <c r="I57" s="34" t="s">
        <v>222</v>
      </c>
      <c r="J57" s="34" t="s">
        <v>222</v>
      </c>
      <c r="K57" s="34" t="s">
        <v>222</v>
      </c>
      <c r="L57" s="28" t="s">
        <v>129</v>
      </c>
      <c r="M57" s="28" t="s">
        <v>148</v>
      </c>
    </row>
    <row r="58" spans="1:13" ht="12.75">
      <c r="A58" s="99" t="s">
        <v>444</v>
      </c>
      <c r="B58" s="28" t="s">
        <v>227</v>
      </c>
      <c r="C58" s="30" t="s">
        <v>155</v>
      </c>
      <c r="D58" s="30"/>
      <c r="E58" s="31"/>
      <c r="F58" s="31"/>
      <c r="G58" s="32" t="s">
        <v>44</v>
      </c>
      <c r="H58" s="34" t="s">
        <v>224</v>
      </c>
      <c r="I58" s="34" t="s">
        <v>224</v>
      </c>
      <c r="J58" s="34" t="s">
        <v>224</v>
      </c>
      <c r="K58" s="34" t="s">
        <v>224</v>
      </c>
      <c r="L58" s="28" t="s">
        <v>129</v>
      </c>
      <c r="M58" s="28" t="s">
        <v>148</v>
      </c>
    </row>
    <row r="59" spans="1:13" ht="12.75" customHeight="1">
      <c r="A59" s="99" t="s">
        <v>444</v>
      </c>
      <c r="B59" s="28" t="s">
        <v>232</v>
      </c>
      <c r="C59" s="30" t="s">
        <v>155</v>
      </c>
      <c r="D59" s="30"/>
      <c r="E59" s="31"/>
      <c r="F59" s="31"/>
      <c r="G59" s="32" t="s">
        <v>44</v>
      </c>
      <c r="H59" s="34" t="s">
        <v>226</v>
      </c>
      <c r="I59" s="34" t="s">
        <v>226</v>
      </c>
      <c r="J59" s="34" t="s">
        <v>226</v>
      </c>
      <c r="K59" s="34" t="s">
        <v>226</v>
      </c>
      <c r="L59" s="28" t="s">
        <v>129</v>
      </c>
      <c r="M59" s="28" t="s">
        <v>148</v>
      </c>
    </row>
    <row r="60" spans="1:28" ht="12.75">
      <c r="A60" s="99" t="s">
        <v>444</v>
      </c>
      <c r="B60" s="28" t="s">
        <v>438</v>
      </c>
      <c r="C60" s="30"/>
      <c r="D60" s="30"/>
      <c r="E60" s="31"/>
      <c r="F60" s="31"/>
      <c r="G60" s="32"/>
      <c r="H60" s="34"/>
      <c r="I60" s="34"/>
      <c r="J60" s="34"/>
      <c r="K60" s="34"/>
      <c r="L60" s="28" t="s">
        <v>129</v>
      </c>
      <c r="M60" s="28" t="s">
        <v>148</v>
      </c>
      <c r="AA60" t="s">
        <v>155</v>
      </c>
      <c r="AB60" t="s">
        <v>439</v>
      </c>
    </row>
    <row r="61" spans="1:13" ht="12.75">
      <c r="A61" s="99" t="s">
        <v>444</v>
      </c>
      <c r="B61" s="28" t="s">
        <v>411</v>
      </c>
      <c r="C61" s="30" t="s">
        <v>155</v>
      </c>
      <c r="D61" s="30"/>
      <c r="E61" s="31"/>
      <c r="F61" s="31"/>
      <c r="G61" s="32" t="s">
        <v>44</v>
      </c>
      <c r="H61" s="35" t="s">
        <v>228</v>
      </c>
      <c r="I61" s="35" t="s">
        <v>228</v>
      </c>
      <c r="J61" s="35" t="s">
        <v>228</v>
      </c>
      <c r="K61" s="35" t="s">
        <v>228</v>
      </c>
      <c r="L61" s="28" t="s">
        <v>129</v>
      </c>
      <c r="M61" s="28" t="s">
        <v>148</v>
      </c>
    </row>
    <row r="62" spans="1:13" ht="12.75">
      <c r="A62" s="99" t="s">
        <v>444</v>
      </c>
      <c r="B62" s="28" t="s">
        <v>220</v>
      </c>
      <c r="C62" s="30" t="s">
        <v>155</v>
      </c>
      <c r="D62" s="30"/>
      <c r="E62" s="31"/>
      <c r="F62" s="31"/>
      <c r="G62" s="32" t="s">
        <v>44</v>
      </c>
      <c r="H62" s="35" t="s">
        <v>230</v>
      </c>
      <c r="I62" s="35" t="s">
        <v>230</v>
      </c>
      <c r="J62" s="35" t="s">
        <v>230</v>
      </c>
      <c r="K62" s="35" t="s">
        <v>230</v>
      </c>
      <c r="L62" s="28" t="s">
        <v>129</v>
      </c>
      <c r="M62" s="28" t="s">
        <v>148</v>
      </c>
    </row>
    <row r="63" spans="1:13" ht="15" customHeight="1">
      <c r="A63" s="99" t="s">
        <v>444</v>
      </c>
      <c r="B63" s="28" t="s">
        <v>348</v>
      </c>
      <c r="C63" s="30" t="s">
        <v>155</v>
      </c>
      <c r="D63" s="30"/>
      <c r="E63" s="31"/>
      <c r="F63" s="31"/>
      <c r="G63" s="32" t="s">
        <v>44</v>
      </c>
      <c r="H63" s="35" t="s">
        <v>231</v>
      </c>
      <c r="I63" s="35" t="s">
        <v>231</v>
      </c>
      <c r="J63" s="35" t="s">
        <v>231</v>
      </c>
      <c r="K63" s="35" t="s">
        <v>231</v>
      </c>
      <c r="L63" s="28" t="s">
        <v>129</v>
      </c>
      <c r="M63" s="28" t="s">
        <v>148</v>
      </c>
    </row>
    <row r="64" spans="1:28" ht="12.75">
      <c r="A64" s="99" t="s">
        <v>444</v>
      </c>
      <c r="B64" s="28" t="s">
        <v>440</v>
      </c>
      <c r="C64" s="30"/>
      <c r="D64" s="30"/>
      <c r="E64" s="31"/>
      <c r="F64" s="31"/>
      <c r="G64" s="32"/>
      <c r="H64" s="35"/>
      <c r="I64" s="35"/>
      <c r="J64" s="35"/>
      <c r="K64" s="35"/>
      <c r="L64" s="28" t="s">
        <v>129</v>
      </c>
      <c r="M64" s="28" t="s">
        <v>148</v>
      </c>
      <c r="AA64" t="s">
        <v>155</v>
      </c>
      <c r="AB64" t="s">
        <v>441</v>
      </c>
    </row>
    <row r="65" spans="1:13" ht="12.75">
      <c r="A65" s="99" t="s">
        <v>444</v>
      </c>
      <c r="B65" s="28" t="s">
        <v>412</v>
      </c>
      <c r="C65" s="30" t="s">
        <v>155</v>
      </c>
      <c r="D65" s="30"/>
      <c r="E65" s="31"/>
      <c r="F65" s="31"/>
      <c r="G65" s="32" t="s">
        <v>44</v>
      </c>
      <c r="H65" s="36" t="s">
        <v>234</v>
      </c>
      <c r="I65" s="36" t="s">
        <v>234</v>
      </c>
      <c r="J65" s="36" t="s">
        <v>234</v>
      </c>
      <c r="K65" s="36" t="s">
        <v>234</v>
      </c>
      <c r="L65" s="28" t="s">
        <v>129</v>
      </c>
      <c r="M65" s="28" t="s">
        <v>148</v>
      </c>
    </row>
    <row r="70" s="37" customFormat="1" ht="18.75" customHeight="1"/>
    <row r="71" s="37" customFormat="1" ht="15" customHeight="1"/>
    <row r="72" s="37" customFormat="1" ht="18" customHeight="1"/>
    <row r="73" spans="1:224" ht="16.5" customHeight="1">
      <c r="A73" s="37"/>
      <c r="B73" s="37"/>
      <c r="C73" s="37"/>
      <c r="D73" s="37"/>
      <c r="E73" s="37"/>
      <c r="F73" s="37"/>
      <c r="G73" s="38"/>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c r="EW73" s="37"/>
      <c r="EX73" s="37"/>
      <c r="EY73" s="37"/>
      <c r="EZ73" s="37"/>
      <c r="FA73" s="37"/>
      <c r="FB73" s="37"/>
      <c r="FC73" s="37"/>
      <c r="FD73" s="37"/>
      <c r="FE73" s="37"/>
      <c r="FF73" s="37"/>
      <c r="FG73" s="37"/>
      <c r="FH73" s="37"/>
      <c r="FI73" s="37"/>
      <c r="FJ73" s="37"/>
      <c r="FK73" s="37"/>
      <c r="FL73" s="37"/>
      <c r="FM73" s="37"/>
      <c r="FN73" s="37"/>
      <c r="FO73" s="37"/>
      <c r="FP73" s="37"/>
      <c r="FQ73" s="37"/>
      <c r="FR73" s="37"/>
      <c r="FS73" s="37"/>
      <c r="FT73" s="37"/>
      <c r="FU73" s="37"/>
      <c r="FV73" s="37"/>
      <c r="FW73" s="37"/>
      <c r="FX73" s="37"/>
      <c r="FY73" s="37"/>
      <c r="FZ73" s="37"/>
      <c r="GA73" s="37"/>
      <c r="GB73" s="37"/>
      <c r="GC73" s="37"/>
      <c r="GD73" s="37"/>
      <c r="GE73" s="37"/>
      <c r="GF73" s="37"/>
      <c r="GG73" s="37"/>
      <c r="GH73" s="37"/>
      <c r="GI73" s="37"/>
      <c r="GJ73" s="37"/>
      <c r="GK73" s="37"/>
      <c r="GL73" s="37"/>
      <c r="GM73" s="37"/>
      <c r="GN73" s="37"/>
      <c r="GO73" s="37"/>
      <c r="GP73" s="37"/>
      <c r="GQ73" s="37"/>
      <c r="GR73" s="37"/>
      <c r="GS73" s="37"/>
      <c r="GT73" s="37"/>
      <c r="GU73" s="37"/>
      <c r="GV73" s="37"/>
      <c r="GW73" s="37"/>
      <c r="GX73" s="37"/>
      <c r="GY73" s="37"/>
      <c r="GZ73" s="37"/>
      <c r="HA73" s="37"/>
      <c r="HB73" s="37"/>
      <c r="HC73" s="37"/>
      <c r="HD73" s="37"/>
      <c r="HE73" s="37"/>
      <c r="HF73" s="37"/>
      <c r="HG73" s="37"/>
      <c r="HH73" s="37"/>
      <c r="HI73" s="37"/>
      <c r="HJ73" s="37"/>
      <c r="HK73" s="37"/>
      <c r="HL73" s="37"/>
      <c r="HM73" s="37"/>
      <c r="HN73" s="37"/>
      <c r="HO73" s="37"/>
      <c r="HP73" s="37"/>
    </row>
    <row r="74" spans="1:224" ht="16.5" customHeight="1">
      <c r="A74" s="37"/>
      <c r="B74" s="37"/>
      <c r="C74" s="37"/>
      <c r="D74" s="37"/>
      <c r="E74" s="37"/>
      <c r="F74" s="37"/>
      <c r="G74" s="38"/>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37"/>
      <c r="GB74" s="37"/>
      <c r="GC74" s="37"/>
      <c r="GD74" s="37"/>
      <c r="GE74" s="37"/>
      <c r="GF74" s="37"/>
      <c r="GG74" s="37"/>
      <c r="GH74" s="37"/>
      <c r="GI74" s="37"/>
      <c r="GJ74" s="37"/>
      <c r="GK74" s="37"/>
      <c r="GL74" s="37"/>
      <c r="GM74" s="37"/>
      <c r="GN74" s="37"/>
      <c r="GO74" s="37"/>
      <c r="GP74" s="37"/>
      <c r="GQ74" s="37"/>
      <c r="GR74" s="37"/>
      <c r="GS74" s="37"/>
      <c r="GT74" s="37"/>
      <c r="GU74" s="37"/>
      <c r="GV74" s="37"/>
      <c r="GW74" s="37"/>
      <c r="GX74" s="37"/>
      <c r="GY74" s="37"/>
      <c r="GZ74" s="37"/>
      <c r="HA74" s="37"/>
      <c r="HB74" s="37"/>
      <c r="HC74" s="37"/>
      <c r="HD74" s="37"/>
      <c r="HE74" s="37"/>
      <c r="HF74" s="37"/>
      <c r="HG74" s="37"/>
      <c r="HH74" s="37"/>
      <c r="HI74" s="37"/>
      <c r="HJ74" s="37"/>
      <c r="HK74" s="37"/>
      <c r="HL74" s="37"/>
      <c r="HM74" s="37"/>
      <c r="HN74" s="37"/>
      <c r="HO74" s="37"/>
      <c r="HP74" s="37"/>
    </row>
    <row r="75" ht="18" customHeight="1"/>
    <row r="76" ht="18" customHeight="1"/>
    <row r="77" ht="21.75" customHeight="1"/>
    <row r="80" ht="12.75">
      <c r="G80"/>
    </row>
    <row r="81" ht="12.75">
      <c r="G81"/>
    </row>
    <row r="82" ht="12.75">
      <c r="G82"/>
    </row>
    <row r="83" ht="12.75">
      <c r="G83"/>
    </row>
    <row r="84" ht="12.75">
      <c r="G84"/>
    </row>
    <row r="85" ht="12.75">
      <c r="G85"/>
    </row>
    <row r="86" ht="12.75">
      <c r="G86"/>
    </row>
    <row r="87" ht="12.75">
      <c r="G87"/>
    </row>
    <row r="88" ht="12.75">
      <c r="G88"/>
    </row>
    <row r="89" ht="12.75">
      <c r="G89"/>
    </row>
    <row r="90" ht="12.75">
      <c r="G90"/>
    </row>
    <row r="91" ht="12.75">
      <c r="G91"/>
    </row>
    <row r="92" ht="12.75">
      <c r="G92"/>
    </row>
    <row r="93" ht="12.75">
      <c r="G93"/>
    </row>
    <row r="94" ht="12.75">
      <c r="G94"/>
    </row>
    <row r="95" ht="12.75">
      <c r="G95"/>
    </row>
    <row r="96" ht="12.75">
      <c r="G96"/>
    </row>
    <row r="97" ht="12.75">
      <c r="G97"/>
    </row>
    <row r="98" ht="12.75">
      <c r="G98"/>
    </row>
    <row r="99" ht="12.75">
      <c r="G99"/>
    </row>
    <row r="100" ht="12.75">
      <c r="G100"/>
    </row>
    <row r="101" ht="12.75">
      <c r="G101"/>
    </row>
  </sheetData>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5"/>
  <dimension ref="A1:BA20"/>
  <sheetViews>
    <sheetView workbookViewId="0" topLeftCell="I1">
      <pane ySplit="1" topLeftCell="BM12" activePane="bottomLeft" state="frozen"/>
      <selection pane="topLeft" activeCell="A1" sqref="A1"/>
      <selection pane="bottomLeft" activeCell="P14" sqref="P14"/>
    </sheetView>
  </sheetViews>
  <sheetFormatPr defaultColWidth="9.140625" defaultRowHeight="12.75"/>
  <cols>
    <col min="5" max="5" width="10.140625" style="0" bestFit="1" customWidth="1"/>
    <col min="6" max="6" width="10.57421875" style="0" bestFit="1" customWidth="1"/>
    <col min="7" max="7" width="10.140625" style="0" bestFit="1" customWidth="1"/>
    <col min="8" max="9" width="16.140625" style="0" bestFit="1" customWidth="1"/>
    <col min="10" max="10" width="15.28125" style="0" customWidth="1"/>
    <col min="11" max="11" width="10.00390625" style="0" bestFit="1" customWidth="1"/>
    <col min="12" max="13" width="13.140625" style="0" bestFit="1" customWidth="1"/>
    <col min="14" max="14" width="9.57421875" style="0" bestFit="1" customWidth="1"/>
    <col min="15" max="15" width="12.7109375" style="0" bestFit="1" customWidth="1"/>
    <col min="18" max="18" width="9.57421875" style="0" bestFit="1" customWidth="1"/>
    <col min="19" max="20" width="10.140625" style="0" bestFit="1" customWidth="1"/>
    <col min="21" max="21" width="24.8515625" style="0" bestFit="1" customWidth="1"/>
    <col min="22" max="22" width="10.28125" style="0" customWidth="1"/>
    <col min="23" max="23" width="11.28125" style="0" customWidth="1"/>
    <col min="24" max="24" width="25.28125" style="0" bestFit="1" customWidth="1"/>
    <col min="25" max="25" width="9.57421875" style="0" bestFit="1" customWidth="1"/>
    <col min="27" max="27" width="15.57421875" style="0" bestFit="1" customWidth="1"/>
    <col min="28" max="28" width="10.28125" style="0" customWidth="1"/>
    <col min="29" max="29" width="18.140625" style="0" customWidth="1"/>
    <col min="30" max="30" width="20.28125" style="0" customWidth="1"/>
    <col min="32" max="32" width="10.140625" style="0" bestFit="1" customWidth="1"/>
    <col min="36" max="36" width="10.57421875" style="0" customWidth="1"/>
    <col min="47" max="47" width="12.421875" style="0" customWidth="1"/>
    <col min="50" max="50" width="10.57421875" style="0" bestFit="1" customWidth="1"/>
  </cols>
  <sheetData>
    <row r="1" spans="2:53" ht="12.75">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row>
    <row r="2" spans="1:23" ht="12.75">
      <c r="A2" s="27" t="s">
        <v>341</v>
      </c>
      <c r="W2">
        <v>6000</v>
      </c>
    </row>
    <row r="3" spans="1:16" s="12" customFormat="1" ht="36">
      <c r="A3" s="40" t="s">
        <v>245</v>
      </c>
      <c r="B3" s="39" t="s">
        <v>246</v>
      </c>
      <c r="C3" s="39" t="s">
        <v>247</v>
      </c>
      <c r="D3" s="39" t="s">
        <v>248</v>
      </c>
      <c r="E3" s="39" t="s">
        <v>249</v>
      </c>
      <c r="F3" s="39" t="s">
        <v>250</v>
      </c>
      <c r="G3" s="39" t="s">
        <v>311</v>
      </c>
      <c r="H3" s="39" t="s">
        <v>312</v>
      </c>
      <c r="I3" s="39" t="s">
        <v>251</v>
      </c>
      <c r="J3" s="39" t="s">
        <v>252</v>
      </c>
      <c r="K3" s="39" t="s">
        <v>253</v>
      </c>
      <c r="L3" s="39" t="s">
        <v>254</v>
      </c>
      <c r="M3" s="39" t="s">
        <v>255</v>
      </c>
      <c r="N3" s="39" t="s">
        <v>256</v>
      </c>
      <c r="O3" s="39" t="s">
        <v>257</v>
      </c>
      <c r="P3" s="41" t="s">
        <v>258</v>
      </c>
    </row>
    <row r="4" spans="1:16" s="12" customFormat="1" ht="12.75">
      <c r="A4" s="40"/>
      <c r="B4" s="39"/>
      <c r="C4" s="39"/>
      <c r="D4" s="39"/>
      <c r="E4" s="39"/>
      <c r="F4" s="39"/>
      <c r="G4" s="39"/>
      <c r="H4" s="39"/>
      <c r="I4" s="39"/>
      <c r="J4" s="39"/>
      <c r="K4" s="39"/>
      <c r="L4" s="39"/>
      <c r="M4" s="39"/>
      <c r="N4" s="39"/>
      <c r="O4" s="39"/>
      <c r="P4" s="39"/>
    </row>
    <row r="5" spans="1:16" s="12" customFormat="1" ht="12.75">
      <c r="A5" s="40"/>
      <c r="B5" s="39"/>
      <c r="C5" s="39"/>
      <c r="D5" s="39"/>
      <c r="E5" s="39"/>
      <c r="F5" s="39"/>
      <c r="G5" s="39"/>
      <c r="H5" s="39"/>
      <c r="I5" s="39"/>
      <c r="J5" s="39"/>
      <c r="K5" s="39"/>
      <c r="L5" s="39"/>
      <c r="M5" s="39"/>
      <c r="N5" s="39"/>
      <c r="O5" s="39"/>
      <c r="P5" s="39"/>
    </row>
    <row r="6" spans="1:9" ht="12.75">
      <c r="A6">
        <v>1</v>
      </c>
      <c r="B6" t="s">
        <v>344</v>
      </c>
      <c r="C6" t="s">
        <v>367</v>
      </c>
      <c r="D6" t="str">
        <f>LEFT(Param!V2,1)</f>
        <v>C</v>
      </c>
      <c r="E6" s="52">
        <f ca="1">TODAY()</f>
        <v>38804</v>
      </c>
      <c r="F6">
        <v>1</v>
      </c>
      <c r="G6" t="s">
        <v>345</v>
      </c>
      <c r="H6">
        <f>IF(LEFT(Form!Y46,1)="Y",Form!AJ46,IF(F10="R",UPPER(Form!M8),UPPER(Form!M9)))</f>
      </c>
      <c r="I6" s="11">
        <v>1</v>
      </c>
    </row>
    <row r="8" ht="12.75">
      <c r="A8" s="27" t="s">
        <v>342</v>
      </c>
    </row>
    <row r="9" spans="1:53" s="12" customFormat="1" ht="120">
      <c r="A9" s="42" t="s">
        <v>245</v>
      </c>
      <c r="B9" s="39" t="s">
        <v>246</v>
      </c>
      <c r="C9" s="39" t="s">
        <v>259</v>
      </c>
      <c r="D9" s="40" t="s">
        <v>313</v>
      </c>
      <c r="E9" s="43" t="s">
        <v>260</v>
      </c>
      <c r="F9" s="43" t="s">
        <v>261</v>
      </c>
      <c r="G9" s="43" t="s">
        <v>314</v>
      </c>
      <c r="H9" s="40" t="s">
        <v>262</v>
      </c>
      <c r="I9" s="40" t="s">
        <v>263</v>
      </c>
      <c r="J9" s="44" t="s">
        <v>264</v>
      </c>
      <c r="K9" s="44" t="s">
        <v>265</v>
      </c>
      <c r="L9" s="45" t="s">
        <v>315</v>
      </c>
      <c r="M9" s="39" t="s">
        <v>316</v>
      </c>
      <c r="N9" s="39" t="s">
        <v>266</v>
      </c>
      <c r="O9" s="39" t="s">
        <v>317</v>
      </c>
      <c r="P9" s="39" t="s">
        <v>267</v>
      </c>
      <c r="Q9" s="39" t="s">
        <v>268</v>
      </c>
      <c r="R9" s="39" t="s">
        <v>269</v>
      </c>
      <c r="S9" s="40" t="s">
        <v>318</v>
      </c>
      <c r="T9" s="46" t="s">
        <v>319</v>
      </c>
      <c r="U9" s="44" t="s">
        <v>320</v>
      </c>
      <c r="V9" s="40" t="s">
        <v>321</v>
      </c>
      <c r="W9" s="40" t="s">
        <v>322</v>
      </c>
      <c r="X9" s="40" t="s">
        <v>323</v>
      </c>
      <c r="Y9" s="40" t="s">
        <v>324</v>
      </c>
      <c r="Z9" s="40" t="s">
        <v>325</v>
      </c>
      <c r="AA9" s="40" t="s">
        <v>326</v>
      </c>
      <c r="AB9" s="46" t="s">
        <v>327</v>
      </c>
      <c r="AC9" s="46" t="s">
        <v>328</v>
      </c>
      <c r="AD9" s="46" t="s">
        <v>329</v>
      </c>
      <c r="AE9" s="40" t="s">
        <v>330</v>
      </c>
      <c r="AF9" s="43" t="s">
        <v>331</v>
      </c>
      <c r="AG9" s="40" t="s">
        <v>270</v>
      </c>
      <c r="AH9" s="40" t="s">
        <v>271</v>
      </c>
      <c r="AI9" s="40" t="s">
        <v>272</v>
      </c>
      <c r="AJ9" s="40" t="s">
        <v>273</v>
      </c>
      <c r="AK9" s="40" t="s">
        <v>274</v>
      </c>
      <c r="AL9" s="40" t="s">
        <v>275</v>
      </c>
      <c r="AM9" s="40" t="s">
        <v>276</v>
      </c>
      <c r="AN9" s="40" t="s">
        <v>199</v>
      </c>
      <c r="AO9" s="40" t="s">
        <v>202</v>
      </c>
      <c r="AP9" s="40" t="s">
        <v>277</v>
      </c>
      <c r="AQ9" s="83" t="s">
        <v>278</v>
      </c>
      <c r="AR9" s="40" t="s">
        <v>279</v>
      </c>
      <c r="AS9" s="40" t="s">
        <v>280</v>
      </c>
      <c r="AT9" s="40" t="s">
        <v>281</v>
      </c>
      <c r="AU9" s="40" t="s">
        <v>332</v>
      </c>
      <c r="AV9" s="47" t="s">
        <v>282</v>
      </c>
      <c r="AW9" s="48" t="s">
        <v>283</v>
      </c>
      <c r="AX9" s="48" t="s">
        <v>284</v>
      </c>
      <c r="AY9" s="111" t="s">
        <v>400</v>
      </c>
      <c r="AZ9" s="111" t="s">
        <v>401</v>
      </c>
      <c r="BA9" s="49" t="s">
        <v>252</v>
      </c>
    </row>
    <row r="10" spans="1:52" ht="12.75">
      <c r="A10">
        <v>2</v>
      </c>
      <c r="B10" t="s">
        <v>342</v>
      </c>
      <c r="C10">
        <v>1</v>
      </c>
      <c r="D10">
        <f>IF(F10="C1","",Param!R3)</f>
      </c>
      <c r="E10" t="str">
        <f>Form!V1</f>
        <v>27Q</v>
      </c>
      <c r="F10" t="s">
        <v>132</v>
      </c>
      <c r="G10" t="str">
        <f>IF(OR(F10="R",F10="C5",F10="C9",F10="C1",F10="Y"),"",IF(LEFT(Form!M14,1)="O","1","0"))</f>
        <v>0</v>
      </c>
      <c r="H10" s="10">
        <f>IF(OR(F10="R"),"",IF(Form!AG12=0,"",Form!AG12))</f>
      </c>
      <c r="I10" s="10">
        <f>IF(OR(F10="R"),"",IF(Form!AG13=0,"",Form!AG13))</f>
      </c>
      <c r="L10">
        <f>IF(F10="R","",UPPER(Form!M9))</f>
      </c>
      <c r="M10">
        <f>IF(F10="C5","",IF(OR(F10="C1",F10="R"),UPPER(Form!M8),UPPER(Form!M9)))</f>
      </c>
      <c r="O10">
        <f>IF(OR(F10="C5",F10="C9",G10="0",F10="Y"),"",UPPER(Form!M10))</f>
      </c>
      <c r="P10">
        <f>TEXT(LEFT(Form!AG10,4),"0000")&amp;TEXT(RIGHT(Form!AG10,2),"00")</f>
      </c>
      <c r="Q10">
        <f>TEXT(LEFT(Form!AG8,4),"0000")&amp;TEXT(RIGHT(Form!AG8,2),"00")</f>
      </c>
      <c r="R10" t="str">
        <f>IF(Form!W6="JUNE","Q1",IF(Form!W6="SEPTEMBER","Q2",IF(Form!W6="DECEMBER","Q3","Q4")))</f>
        <v>Q4</v>
      </c>
      <c r="S10">
        <f>IF(Form!M17=0,"",Form!M17)</f>
      </c>
      <c r="T10" s="10">
        <f>IF(OR(F10="C5",F10="C9",G10="0",F10="Y"),"",IF(Form!M19=0,"",Form!M19))</f>
      </c>
      <c r="U10">
        <f>IF(OR(F10="C5",F10="C9",G10="0",F10="Y"),"",IF(Form!M21=0,"",Form!M21))</f>
      </c>
      <c r="V10">
        <f>IF(OR(F10="C5",F10="C9",G10="0",F10="Y"),"",IF(Form!M22=0,"",Form!M22))</f>
      </c>
      <c r="W10">
        <f>IF(OR(F10="C5",F10="C9",G10="0",F10="Y"),"",IF(Form!M23=0,"",Form!M23))</f>
      </c>
      <c r="X10">
        <f>IF(OR(F10="C5",F10="C9",G10="0",F10="Y"),"",IF(Form!M24=0,"",Form!M24))</f>
      </c>
      <c r="Y10">
        <f>IF(OR(F10="C5",F10="C9",G10="0",F10="Y"),"",IF(Form!M25=0,"",Form!M25))</f>
      </c>
      <c r="Z10">
        <f>IF(OR(F10="C5",F10="C9",G10="0",F10="Y"),"",Form!IR88)</f>
      </c>
      <c r="AA10">
        <f>IF(OR(F10="C5",F10="C9",G10="0",F10="Y"),"",IF(Form!M27=0,"",Form!M27))</f>
      </c>
      <c r="AB10">
        <f>IF(OR(F10="C5",F10="C9",G10="0",F10="Y"),"",IF(Form!M29=0,"",Form!M29))</f>
      </c>
      <c r="AC10">
        <f>IF(OR(F10="C5",F10="C9",G10="0",F10="Y"),"",IF(Form!M28=0,"",Form!M28))</f>
      </c>
      <c r="AD10">
        <f>IF(OR(F10="C5",F10="C9",G10="0",F10="Y"),"",IF(Form!P28=0,"",Form!P28))</f>
      </c>
      <c r="AE10">
        <f>IF(OR(F10="C5",F10="C9",G10="0",F10="Y"),"",Form!AN28)</f>
      </c>
      <c r="AF10" t="str">
        <f>IF(Form!V18="Others","O","C")</f>
        <v>C</v>
      </c>
      <c r="AG10">
        <f>IF(OR(F10="C5",F10="C9",G10="0",F10="Y"),"",Form!M32)</f>
      </c>
      <c r="AH10">
        <f>IF(OR(F10="C5",F10="C9",G10="0",F10="Y"),"",IF(Form!M33=0,"",Form!M33))</f>
      </c>
      <c r="AI10">
        <f>IF(OR(F10="C5",F10="C9",G10="0",F10="Y"),"",IF(Form!M34=0,"",Form!M34))</f>
      </c>
      <c r="AJ10">
        <f>IF(OR(F10="C5",F10="C9",G10="0",F10="Y"),"",IF(Form!M35=0,"",Form!M35))</f>
      </c>
      <c r="AK10">
        <f>IF(OR(F10="C5",F10="C9",G10="0",F10="Y"),"",IF(Form!M36=0,"",Form!M36))</f>
      </c>
      <c r="AL10">
        <f>IF(OR(F10="C5",F10="C9",G10="0",F10="Y"),"",IF(Form!M37=0,"",Form!M37))</f>
      </c>
      <c r="AM10">
        <f>IF(OR(F10="C5",F10="C9",G10="0",F10="Y"),"",IF(Form!M38=0,"",Form!M38))</f>
      </c>
      <c r="AN10">
        <f>IF(OR(F10="C5",F10="C9",G10="0",F10="Y"),"",Form!IQ88)</f>
      </c>
      <c r="AO10">
        <f>IF(OR(F10="C5",F10="C9",G10="0",F10="Y"),"",IF(Form!M40=0,"",Form!M40))</f>
      </c>
      <c r="AP10">
        <f>IF(OR(F10="C5",F10="C9",G10="0",F10="Y"),"",IF(Form!M42=0,"",Form!M42))</f>
      </c>
      <c r="AR10">
        <f>IF(OR(F10="C5",F10="C9",G10="0",F10="Y"),"",IF(Form!M41=0,"",Form!M41))</f>
      </c>
      <c r="AS10">
        <f>IF(OR(F10="C5",F10="C9",G10="0",F10="Y"),"",IF(Form!P41=0,"",Form!P41))</f>
      </c>
      <c r="AT10">
        <f>IF(OR(F10="C5",F10="C9",G10="0",F10="Y"),"",Form!AN41)</f>
      </c>
      <c r="AU10" s="17">
        <f>IF(OR(F10="C5",F10="C1",F10="Y"),"",OltasTotal)</f>
        <v>0</v>
      </c>
      <c r="AX10" s="17"/>
      <c r="AY10" s="55" t="str">
        <f>IF(Form!M43=0,"","N")</f>
        <v>N</v>
      </c>
      <c r="AZ10">
        <f>IF(Form!P43=0,"","")</f>
      </c>
    </row>
    <row r="11" ht="12.75">
      <c r="AX11" s="17"/>
    </row>
    <row r="12" ht="12.75">
      <c r="A12" s="27" t="s">
        <v>343</v>
      </c>
    </row>
    <row r="13" spans="1:39" s="12" customFormat="1" ht="156">
      <c r="A13" s="44" t="s">
        <v>245</v>
      </c>
      <c r="B13" s="44" t="s">
        <v>246</v>
      </c>
      <c r="C13" s="44" t="s">
        <v>259</v>
      </c>
      <c r="D13" s="39" t="s">
        <v>333</v>
      </c>
      <c r="E13" s="50" t="s">
        <v>285</v>
      </c>
      <c r="F13" s="39" t="s">
        <v>334</v>
      </c>
      <c r="G13" s="40" t="s">
        <v>335</v>
      </c>
      <c r="H13" s="50" t="s">
        <v>286</v>
      </c>
      <c r="I13" s="50" t="s">
        <v>287</v>
      </c>
      <c r="J13" s="50" t="s">
        <v>288</v>
      </c>
      <c r="K13" s="50" t="s">
        <v>336</v>
      </c>
      <c r="L13" s="50" t="s">
        <v>289</v>
      </c>
      <c r="M13" s="50" t="s">
        <v>337</v>
      </c>
      <c r="N13" s="50" t="s">
        <v>290</v>
      </c>
      <c r="O13" s="40" t="s">
        <v>338</v>
      </c>
      <c r="P13" s="40" t="s">
        <v>291</v>
      </c>
      <c r="Q13" s="50" t="s">
        <v>339</v>
      </c>
      <c r="R13" s="50" t="s">
        <v>292</v>
      </c>
      <c r="S13" s="50" t="s">
        <v>293</v>
      </c>
      <c r="T13" s="50" t="s">
        <v>294</v>
      </c>
      <c r="U13" s="51" t="s">
        <v>295</v>
      </c>
      <c r="V13" s="39" t="s">
        <v>296</v>
      </c>
      <c r="W13" s="39" t="s">
        <v>297</v>
      </c>
      <c r="X13" s="39" t="s">
        <v>298</v>
      </c>
      <c r="Y13" s="40" t="s">
        <v>299</v>
      </c>
      <c r="Z13" s="40" t="s">
        <v>300</v>
      </c>
      <c r="AA13" s="40" t="s">
        <v>301</v>
      </c>
      <c r="AB13" s="40" t="s">
        <v>340</v>
      </c>
      <c r="AC13" s="40" t="s">
        <v>302</v>
      </c>
      <c r="AD13" s="39" t="s">
        <v>303</v>
      </c>
      <c r="AE13" s="39" t="s">
        <v>304</v>
      </c>
      <c r="AF13" s="39" t="s">
        <v>305</v>
      </c>
      <c r="AG13" s="40" t="s">
        <v>306</v>
      </c>
      <c r="AH13" s="40" t="s">
        <v>307</v>
      </c>
      <c r="AI13" s="40" t="s">
        <v>308</v>
      </c>
      <c r="AJ13" s="40" t="s">
        <v>309</v>
      </c>
      <c r="AK13" s="40" t="s">
        <v>310</v>
      </c>
      <c r="AL13" s="40" t="s">
        <v>278</v>
      </c>
      <c r="AM13" s="49" t="s">
        <v>252</v>
      </c>
    </row>
    <row r="14" spans="1:37" ht="12.75">
      <c r="A14">
        <v>3</v>
      </c>
      <c r="B14" t="s">
        <v>343</v>
      </c>
      <c r="C14">
        <v>1</v>
      </c>
      <c r="D14" s="55">
        <f>Challan!A6</f>
        <v>1</v>
      </c>
      <c r="E14">
        <v>1</v>
      </c>
      <c r="F14" t="str">
        <f>IF(Challan!I6=0,"Y","N")</f>
        <v>N</v>
      </c>
      <c r="G14" t="str">
        <f>IF(AND(F10="C3",LEFT(Challan!X6,1)="U"),"1",IF(F10="C3","0",""))</f>
        <v>0</v>
      </c>
      <c r="K14">
        <f>IF(OR(F10="C9",F10="R"),"",IF(O14&lt;&gt;"",IF(Challan!O6="","",Challan!O6),""))</f>
      </c>
      <c r="L14">
        <f>IF(F10="C5","",IF(P14&lt;&gt;"",IF(AND(F10="C9",Challan!P6=0),"",Challan!P6),""))</f>
      </c>
      <c r="M14">
        <f>IF(OR(F10="C9",F10="R"),"",IF(O14="",IF(Challan!O6="","",Challan!O6),""))</f>
      </c>
      <c r="N14">
        <f>IF(F10="C5","",IF(P14="",IF(AND(F10="C9",Challan!P6=0),"",Challan!P6),""))</f>
        <v>414</v>
      </c>
      <c r="O14" s="80">
        <f>IF(OR(F10="C9",F10="R"),"",IF(Challan!K6="","",Challan!K6))</f>
      </c>
      <c r="P14" s="80">
        <f>IF(F10="C5","",IF(AND(F10="C9",Challan!L6=0),"",IF(Challan!L6="","",Challan!L6)))</f>
      </c>
      <c r="Q14" s="52">
        <f>IF(OR(F10="C9",F10="R"),"",Challan!M6)</f>
        <v>0</v>
      </c>
      <c r="R14" s="52">
        <f>IF(F10="C5","",Challan!N6)</f>
        <v>38482</v>
      </c>
      <c r="U14">
        <f>IF(OR(F10="C5",G14="0"),"",Challan!B6)</f>
      </c>
      <c r="V14" s="17">
        <f>IF(OR(F10="C5",G14="0"),"",Challan!C6)</f>
      </c>
      <c r="W14" s="17">
        <f>IF(OR(F10="C5",G14="0"),"",Challan!D6)</f>
      </c>
      <c r="X14" s="17">
        <f>IF(OR(F10="C5",G14="0"),"",Challan!E6)</f>
      </c>
      <c r="Y14" s="17">
        <f>IF(OR(F10="C5",G14="0"),"",Challan!F6)</f>
      </c>
      <c r="Z14" s="17">
        <f>IF(OR(F10="C5",G14="0"),"",Challan!G6)</f>
      </c>
      <c r="AA14" s="17">
        <f>IF(OR(F10="C5"),"",Challan!I6)</f>
        <v>123457189012</v>
      </c>
      <c r="AB14" s="17">
        <f>IF(OR(F10="C9",F10="R"),"",Challan!H6)</f>
        <v>0</v>
      </c>
      <c r="AC14" s="17">
        <f>IF(OR(F10="C5",F10="C2"),"",Challan!U6-Challan!Z6)</f>
        <v>5252</v>
      </c>
      <c r="AD14" s="17">
        <f>IF(OR(F10="C5",F10="C2"),"",Challan!U6)</f>
        <v>5252</v>
      </c>
      <c r="AE14" s="17">
        <f>IF(OR(F10="C5",F10="C2"),"",IF(F10="R",Challan!V6,0))</f>
        <v>0</v>
      </c>
      <c r="AF14" s="17">
        <f>IF(OR(F10="C5",F10="C2"),"",IF(F10="R",Challan!W6,0))</f>
        <v>0</v>
      </c>
      <c r="AG14" s="17">
        <f>IF(ISERROR(AD14+AE14+AF14),"",AD14+AE14+AF14)</f>
        <v>5252</v>
      </c>
      <c r="AH14" s="17">
        <f>IF(OR(F10="C5"),"",Challan!R6)</f>
        <v>452</v>
      </c>
      <c r="AI14" s="17">
        <f>IF(OR(F10="C5"),"",Challan!S6)</f>
        <v>2452</v>
      </c>
      <c r="AJ14" s="55">
        <f>IF(OR(F10="C5",G14="0"),"",IF(LEN(Challan!J6)=0,"",Challan!J6))</f>
      </c>
      <c r="AK14" s="55" t="str">
        <f>IF(F10="C5","",IF(LEN(Challan!Q6)=0,"",LEFT(Challan!Q6,1)))</f>
        <v>Y</v>
      </c>
    </row>
    <row r="15" spans="23:26" ht="12.75">
      <c r="W15">
        <f>IF(Challan!D6=0,"",Challan!D6)</f>
        <v>100000</v>
      </c>
      <c r="X15">
        <f>IF(Challan!E6=0,"",Challan!E6)</f>
        <v>100000</v>
      </c>
      <c r="Y15">
        <f>IF(Challan!F6=0,"",Challan!F6)</f>
        <v>100000</v>
      </c>
      <c r="Z15">
        <f>IF(Challan!G6=0,"",Challan!G6)</f>
        <v>100000</v>
      </c>
    </row>
    <row r="17" ht="12.75">
      <c r="A17" s="27" t="s">
        <v>368</v>
      </c>
    </row>
    <row r="18" spans="1:33" ht="144">
      <c r="A18" s="39" t="s">
        <v>245</v>
      </c>
      <c r="B18" s="39" t="s">
        <v>246</v>
      </c>
      <c r="C18" s="39" t="s">
        <v>259</v>
      </c>
      <c r="D18" s="39" t="s">
        <v>369</v>
      </c>
      <c r="E18" s="39" t="s">
        <v>370</v>
      </c>
      <c r="F18" s="39" t="s">
        <v>371</v>
      </c>
      <c r="G18" s="68" t="s">
        <v>372</v>
      </c>
      <c r="H18" s="69" t="s">
        <v>373</v>
      </c>
      <c r="I18" s="43" t="s">
        <v>374</v>
      </c>
      <c r="J18" s="39" t="s">
        <v>375</v>
      </c>
      <c r="K18" s="43" t="s">
        <v>376</v>
      </c>
      <c r="L18" s="39" t="s">
        <v>377</v>
      </c>
      <c r="M18" s="40" t="s">
        <v>378</v>
      </c>
      <c r="N18" s="39" t="s">
        <v>221</v>
      </c>
      <c r="O18" s="39" t="s">
        <v>222</v>
      </c>
      <c r="P18" s="39" t="s">
        <v>224</v>
      </c>
      <c r="Q18" s="39" t="s">
        <v>379</v>
      </c>
      <c r="R18" s="39" t="s">
        <v>380</v>
      </c>
      <c r="S18" s="70" t="s">
        <v>228</v>
      </c>
      <c r="T18" s="70" t="s">
        <v>381</v>
      </c>
      <c r="U18" s="70" t="s">
        <v>402</v>
      </c>
      <c r="V18" s="70" t="s">
        <v>382</v>
      </c>
      <c r="W18" s="70" t="s">
        <v>231</v>
      </c>
      <c r="X18" s="43" t="s">
        <v>233</v>
      </c>
      <c r="Y18" s="71" t="s">
        <v>383</v>
      </c>
      <c r="Z18" s="69" t="s">
        <v>234</v>
      </c>
      <c r="AA18" s="69" t="s">
        <v>384</v>
      </c>
      <c r="AB18" s="72" t="s">
        <v>385</v>
      </c>
      <c r="AC18" s="73" t="s">
        <v>386</v>
      </c>
      <c r="AD18" s="39" t="s">
        <v>387</v>
      </c>
      <c r="AE18" s="39" t="s">
        <v>388</v>
      </c>
      <c r="AF18" s="40" t="s">
        <v>389</v>
      </c>
      <c r="AG18" s="49" t="s">
        <v>252</v>
      </c>
    </row>
    <row r="19" spans="1:30" ht="12.75">
      <c r="A19">
        <v>4</v>
      </c>
      <c r="B19" t="s">
        <v>368</v>
      </c>
      <c r="C19" s="10">
        <v>1</v>
      </c>
      <c r="D19" s="55">
        <f>D14</f>
        <v>1</v>
      </c>
      <c r="E19" s="99">
        <f>'Annexure-I'!J10</f>
        <v>1</v>
      </c>
      <c r="F19" t="str">
        <f>IF(OR(F10="C5"),"",IF(OR(F10="R",F10="C9"),"O",IF(F10="C3",IF(OR(LEFT('Annexure-I'!AB10,1)="",LEFT('Annexure-I'!AB10,1)="P"),"U",LEFT('Annexure-I'!AB10,1)))))</f>
        <v>Y</v>
      </c>
      <c r="H19">
        <f>IF(OR(F10="C5",F19="D"),"",'Annexure-I'!K10)</f>
        <v>1</v>
      </c>
      <c r="I19">
        <f>IF(OR(F10="C5",F10="C9",F10="R"),"",UPPER('Annexure-I'!L10))</f>
      </c>
      <c r="J19" t="str">
        <f>IF(OR(UPPER('Annexure-I'!L10)="PANAPPLIED",UPPER('Annexure-I'!L10)="PANINVALID",UPPER('Annexure-I'!L10)="PANNOTAVBL",UPPER('Annexure-I'!M10)="PANNOTAVBL",UPPER('Annexure-I'!M10)="PANAPPLIED",UPPER('Annexure-I'!M10)="PANINVALID"),UPPER('Annexure-I'!M10),IF(UPPER('Annexure-I'!L10)&lt;&gt;UPPER('Annexure-I'!M10),IF(OR(F10="C5",UPPER('Annexure-I'!L10)=""),UPPER('Annexure-I'!M10),UPPER('Annexure-I'!L10)),UPPER('Annexure-I'!M10)))</f>
        <v>PANINVALID</v>
      </c>
      <c r="K19">
        <f>L19</f>
      </c>
      <c r="L19">
        <f>IF(OR(F10="C5",F10="R"),"",IF('Annexure-I'!AC10="","",'Annexure-I'!AC10))</f>
      </c>
      <c r="M19" t="str">
        <f>IF(OR(F10="C5",F19="D"),"",'Annexure-I'!N10)</f>
        <v>adf</v>
      </c>
      <c r="N19" s="17">
        <f>IF(F10="C5","",'Annexure-I'!R10)</f>
        <v>5252</v>
      </c>
      <c r="O19" s="17">
        <f>IF(F10="C5","",'Annexure-I'!S10)</f>
        <v>52</v>
      </c>
      <c r="P19" s="17">
        <f>IF(F10="C5","",'Annexure-I'!T10)</f>
        <v>25</v>
      </c>
      <c r="Q19" s="17">
        <f>IF(F10="C5","",'Annexure-I'!U10)</f>
        <v>5329</v>
      </c>
      <c r="R19" s="17">
        <f>IF(OR(F10="C9",F10="R",F19="A"),"",'Annexure-I'!V10)</f>
        <v>0</v>
      </c>
      <c r="S19" s="17">
        <f>IF(F10="C5","",'Annexure-I'!W10)</f>
        <v>100</v>
      </c>
      <c r="T19" s="17">
        <f>IF(OR(F10="C9",F10="R",F19="A"),"",'Annexure-I'!X10)</f>
        <v>0</v>
      </c>
      <c r="U19" s="17"/>
      <c r="V19" s="17">
        <f>IF(OR(F10="C5",F19="D"),"",'Annexure-I'!P10)</f>
        <v>24134.35</v>
      </c>
      <c r="W19" s="52">
        <f>IF(OR(F10="C5",F19="D"),"",'Annexure-I'!O10)</f>
        <v>38482</v>
      </c>
      <c r="X19" s="52">
        <f>IF(OR(F10="C5",F19="D"),"",IF('Annexure-I'!Y10=0,"",'Annexure-I'!Y10))</f>
        <v>38482</v>
      </c>
      <c r="Y19" s="75"/>
      <c r="Z19" s="75">
        <f>IF(OR(F10="C5",F19="D"),"",'Annexure-I'!Z10)</f>
        <v>10</v>
      </c>
      <c r="AA19">
        <f>IF(OR(F10="C5",F19="D"),"",IF('Annexure-I'!AA10="G","Y",""))</f>
      </c>
      <c r="AB19" t="str">
        <f>IF(OR(F10="C5",F19="D"),"",IF(LEN('Annexure-I'!Q10)=0,"",LEFT('Annexure-I'!Q10,1)))</f>
        <v>Y</v>
      </c>
      <c r="AD19">
        <f>IF(OR(F10="C5",F19="D"),"",IF(OR('Annexure-I'!AA10="A",'Annexure-I'!AA10="B"),'Annexure-I'!AA10,""))</f>
      </c>
    </row>
    <row r="20" ht="12.75">
      <c r="R20" s="17"/>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nsdl 27q</dc:title>
  <dc:subject/>
  <dc:creator>nsdl</dc:creator>
  <cp:keywords/>
  <dc:description>Version 3.19</dc:description>
  <cp:lastModifiedBy>UNNATI</cp:lastModifiedBy>
  <cp:lastPrinted>2005-03-24T11:09:16Z</cp:lastPrinted>
  <dcterms:created xsi:type="dcterms:W3CDTF">2005-02-02T06:00:53Z</dcterms:created>
  <dcterms:modified xsi:type="dcterms:W3CDTF">2006-03-28T02:59:40Z</dcterms:modified>
  <cp:category/>
  <cp:version/>
  <cp:contentType/>
  <cp:contentStatus/>
</cp:coreProperties>
</file>